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bara_satkevic\Desktop\"/>
    </mc:Choice>
  </mc:AlternateContent>
  <bookViews>
    <workbookView xWindow="0" yWindow="0" windowWidth="28800" windowHeight="12435"/>
  </bookViews>
  <sheets>
    <sheet name="Biudzeto islaidu planas" sheetId="1" r:id="rId1"/>
    <sheet name="Biudzeto pajamu planas" sheetId="2" r:id="rId2"/>
    <sheet name="Spec." sheetId="3" r:id="rId3"/>
    <sheet name="Biudzeto asignavimai" sheetId="4" r:id="rId4"/>
    <sheet name="Nepanaudotu lesu paskirstymas" sheetId="5" r:id="rId5"/>
    <sheet name="Kreditoriniam isikolinimui deng" sheetId="6" r:id="rId6"/>
  </sheets>
  <definedNames>
    <definedName name="_xlnm.Print_Titles" localSheetId="3">'Biudzeto asignavimai'!$5:$6</definedName>
    <definedName name="_xlnm.Print_Titles" localSheetId="0">'Biudzeto islaidu planas'!$4:$4</definedName>
  </definedNames>
  <calcPr calcId="152511"/>
</workbook>
</file>

<file path=xl/calcChain.xml><?xml version="1.0" encoding="utf-8"?>
<calcChain xmlns="http://schemas.openxmlformats.org/spreadsheetml/2006/main">
  <c r="I7" i="1" l="1"/>
  <c r="G6" i="1"/>
  <c r="I6" i="1"/>
  <c r="D6" i="1"/>
  <c r="E6" i="1"/>
  <c r="F6" i="1"/>
  <c r="H6" i="1"/>
  <c r="C8" i="1"/>
  <c r="D8" i="1"/>
  <c r="E8" i="1"/>
  <c r="F8" i="1"/>
  <c r="G8" i="1"/>
  <c r="H8" i="1"/>
  <c r="I8" i="1"/>
  <c r="E7" i="1"/>
  <c r="B220" i="1"/>
  <c r="B117" i="1" s="1"/>
  <c r="B221" i="1"/>
  <c r="E221" i="1"/>
  <c r="G221" i="1"/>
  <c r="I221" i="1"/>
  <c r="C221" i="1"/>
  <c r="E220" i="1"/>
  <c r="G220" i="1"/>
  <c r="I220" i="1"/>
  <c r="C220" i="1"/>
  <c r="C161" i="1"/>
  <c r="E91" i="1"/>
  <c r="G91" i="1"/>
  <c r="I91" i="1"/>
  <c r="C91" i="1"/>
  <c r="G308" i="1" l="1"/>
  <c r="C122" i="1"/>
  <c r="G122" i="1"/>
  <c r="E55" i="1" l="1"/>
  <c r="G55" i="1"/>
  <c r="I55" i="1"/>
  <c r="C55" i="1"/>
  <c r="D122" i="1"/>
  <c r="E122" i="1"/>
  <c r="F122" i="1"/>
  <c r="H122" i="1"/>
  <c r="I323" i="1"/>
  <c r="I122" i="1" s="1"/>
  <c r="E54" i="1" l="1"/>
  <c r="E53" i="1" s="1"/>
  <c r="G54" i="1"/>
  <c r="G53" i="1" s="1"/>
  <c r="I54" i="1"/>
  <c r="I53" i="1" s="1"/>
  <c r="C54" i="1"/>
  <c r="C53" i="1" s="1"/>
  <c r="C22" i="2"/>
  <c r="E309" i="1"/>
  <c r="G309" i="1"/>
  <c r="I309" i="1"/>
  <c r="E308" i="1"/>
  <c r="I308" i="1"/>
  <c r="C308" i="1"/>
  <c r="C148" i="1"/>
  <c r="F53" i="4"/>
  <c r="H53" i="4"/>
  <c r="J53" i="4"/>
  <c r="D53" i="4"/>
  <c r="F54" i="4"/>
  <c r="H54" i="4"/>
  <c r="J54" i="4"/>
  <c r="D54" i="4"/>
  <c r="F51" i="4"/>
  <c r="H51" i="4"/>
  <c r="J51" i="4"/>
  <c r="D51" i="4"/>
  <c r="F50" i="4"/>
  <c r="H50" i="4"/>
  <c r="J50" i="4"/>
  <c r="D50" i="4"/>
  <c r="F49" i="4"/>
  <c r="H49" i="4"/>
  <c r="J49" i="4"/>
  <c r="D49" i="4"/>
  <c r="F48" i="4"/>
  <c r="H48" i="4"/>
  <c r="J48" i="4"/>
  <c r="D48" i="4"/>
  <c r="F44" i="4"/>
  <c r="H44" i="4"/>
  <c r="J44" i="4"/>
  <c r="D44" i="4"/>
  <c r="B150" i="1"/>
  <c r="D150" i="1"/>
  <c r="B151" i="1"/>
  <c r="B152" i="1"/>
  <c r="C75" i="1"/>
  <c r="C73" i="1" s="1"/>
  <c r="C71" i="1" s="1"/>
  <c r="B402" i="1" l="1"/>
  <c r="C48" i="6" l="1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D47" i="1"/>
  <c r="B47" i="1"/>
  <c r="D48" i="1"/>
  <c r="B48" i="1"/>
  <c r="D46" i="1"/>
  <c r="B46" i="1"/>
  <c r="F320" i="1" l="1"/>
  <c r="C260" i="1" l="1"/>
  <c r="E260" i="1"/>
  <c r="G260" i="1"/>
  <c r="I260" i="1"/>
  <c r="C261" i="1"/>
  <c r="G261" i="1"/>
  <c r="I261" i="1"/>
  <c r="C262" i="1"/>
  <c r="E262" i="1"/>
  <c r="G262" i="1"/>
  <c r="I262" i="1"/>
  <c r="E75" i="1"/>
  <c r="E73" i="1" s="1"/>
  <c r="G75" i="1"/>
  <c r="G73" i="1" s="1"/>
  <c r="I75" i="1"/>
  <c r="I73" i="1" s="1"/>
  <c r="C25" i="1"/>
  <c r="C6" i="1" s="1"/>
  <c r="B26" i="1"/>
  <c r="E11" i="1"/>
  <c r="C11" i="1"/>
  <c r="C7" i="1" s="1"/>
  <c r="H56" i="1" l="1"/>
  <c r="H54" i="1" s="1"/>
  <c r="F56" i="1"/>
  <c r="F54" i="1" s="1"/>
  <c r="D56" i="1"/>
  <c r="D54" i="1" s="1"/>
  <c r="B56" i="1"/>
  <c r="D69" i="1" l="1"/>
  <c r="B69" i="1"/>
  <c r="F69" i="1"/>
  <c r="C93" i="1"/>
  <c r="E93" i="1"/>
  <c r="G93" i="1"/>
  <c r="I93" i="1"/>
  <c r="E326" i="1"/>
  <c r="G326" i="1"/>
  <c r="I326" i="1"/>
  <c r="C326" i="1"/>
  <c r="D407" i="1"/>
  <c r="B407" i="1"/>
  <c r="D162" i="1"/>
  <c r="F164" i="1"/>
  <c r="F165" i="1"/>
  <c r="F166" i="1"/>
  <c r="F162" i="1"/>
  <c r="F232" i="1" l="1"/>
  <c r="H63" i="1" l="1"/>
  <c r="H64" i="1"/>
  <c r="H65" i="1"/>
  <c r="H66" i="1"/>
  <c r="H67" i="1"/>
  <c r="F63" i="1"/>
  <c r="F64" i="1"/>
  <c r="F65" i="1"/>
  <c r="F66" i="1"/>
  <c r="F67" i="1"/>
  <c r="D63" i="1"/>
  <c r="D64" i="1"/>
  <c r="D65" i="1"/>
  <c r="D66" i="1"/>
  <c r="D67" i="1"/>
  <c r="H62" i="1"/>
  <c r="F62" i="1"/>
  <c r="D62" i="1"/>
  <c r="B62" i="1"/>
  <c r="B61" i="1" s="1"/>
  <c r="H72" i="1"/>
  <c r="F72" i="1"/>
  <c r="D72" i="1"/>
  <c r="H77" i="1"/>
  <c r="H78" i="1"/>
  <c r="H79" i="1"/>
  <c r="H80" i="1"/>
  <c r="H81" i="1"/>
  <c r="H82" i="1"/>
  <c r="H83" i="1"/>
  <c r="H84" i="1"/>
  <c r="H85" i="1"/>
  <c r="H86" i="1"/>
  <c r="H87" i="1"/>
  <c r="H88" i="1"/>
  <c r="H76" i="1"/>
  <c r="H94" i="1"/>
  <c r="H95" i="1"/>
  <c r="H96" i="1"/>
  <c r="H97" i="1"/>
  <c r="H98" i="1"/>
  <c r="H104" i="1"/>
  <c r="H105" i="1"/>
  <c r="H106" i="1"/>
  <c r="H107" i="1"/>
  <c r="H103" i="1"/>
  <c r="H111" i="1"/>
  <c r="H112" i="1"/>
  <c r="H113" i="1"/>
  <c r="H114" i="1"/>
  <c r="H115" i="1"/>
  <c r="H110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H124" i="1"/>
  <c r="F124" i="1"/>
  <c r="D124" i="1"/>
  <c r="H152" i="1"/>
  <c r="H151" i="1"/>
  <c r="H150" i="1" s="1"/>
  <c r="F152" i="1"/>
  <c r="F151" i="1"/>
  <c r="D152" i="1"/>
  <c r="D151" i="1"/>
  <c r="B153" i="1"/>
  <c r="H149" i="1"/>
  <c r="F149" i="1"/>
  <c r="D149" i="1"/>
  <c r="B149" i="1"/>
  <c r="B198" i="1"/>
  <c r="B199" i="1"/>
  <c r="B200" i="1"/>
  <c r="B197" i="1"/>
  <c r="C195" i="1"/>
  <c r="E195" i="1"/>
  <c r="G195" i="1"/>
  <c r="I195" i="1"/>
  <c r="C194" i="1"/>
  <c r="E194" i="1"/>
  <c r="G194" i="1"/>
  <c r="I194" i="1"/>
  <c r="C193" i="1"/>
  <c r="G193" i="1"/>
  <c r="I193" i="1"/>
  <c r="C192" i="1"/>
  <c r="E192" i="1"/>
  <c r="G192" i="1"/>
  <c r="I192" i="1"/>
  <c r="H180" i="1"/>
  <c r="H173" i="1" s="1"/>
  <c r="H181" i="1"/>
  <c r="H182" i="1"/>
  <c r="F180" i="1"/>
  <c r="F181" i="1"/>
  <c r="F182" i="1"/>
  <c r="D180" i="1"/>
  <c r="D181" i="1"/>
  <c r="D182" i="1"/>
  <c r="B180" i="1"/>
  <c r="B181" i="1"/>
  <c r="B182" i="1"/>
  <c r="H179" i="1"/>
  <c r="F179" i="1"/>
  <c r="B179" i="1"/>
  <c r="B177" i="1"/>
  <c r="D177" i="1"/>
  <c r="F177" i="1"/>
  <c r="H177" i="1"/>
  <c r="H176" i="1"/>
  <c r="F176" i="1"/>
  <c r="D176" i="1"/>
  <c r="B176" i="1"/>
  <c r="H169" i="1"/>
  <c r="H170" i="1"/>
  <c r="H163" i="1" s="1"/>
  <c r="H168" i="1"/>
  <c r="F169" i="1"/>
  <c r="F170" i="1"/>
  <c r="F168" i="1"/>
  <c r="D169" i="1"/>
  <c r="D170" i="1"/>
  <c r="D168" i="1"/>
  <c r="B164" i="1"/>
  <c r="B165" i="1"/>
  <c r="B417" i="1" s="1"/>
  <c r="B166" i="1"/>
  <c r="B162" i="1"/>
  <c r="B169" i="1"/>
  <c r="B170" i="1"/>
  <c r="B168" i="1"/>
  <c r="D173" i="1"/>
  <c r="D174" i="1"/>
  <c r="F173" i="1"/>
  <c r="F171" i="1" s="1"/>
  <c r="F174" i="1"/>
  <c r="F172" i="1"/>
  <c r="B173" i="1"/>
  <c r="B174" i="1"/>
  <c r="B172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24" i="1"/>
  <c r="F104" i="1"/>
  <c r="F105" i="1"/>
  <c r="F106" i="1"/>
  <c r="F107" i="1"/>
  <c r="F109" i="1"/>
  <c r="F110" i="1"/>
  <c r="F111" i="1"/>
  <c r="F112" i="1"/>
  <c r="F113" i="1"/>
  <c r="F114" i="1"/>
  <c r="F115" i="1"/>
  <c r="F103" i="1"/>
  <c r="D104" i="1"/>
  <c r="D105" i="1"/>
  <c r="D106" i="1"/>
  <c r="D109" i="1"/>
  <c r="D110" i="1"/>
  <c r="D111" i="1"/>
  <c r="D112" i="1"/>
  <c r="D113" i="1"/>
  <c r="D114" i="1"/>
  <c r="D115" i="1"/>
  <c r="D103" i="1"/>
  <c r="B104" i="1"/>
  <c r="B105" i="1"/>
  <c r="B106" i="1"/>
  <c r="B107" i="1"/>
  <c r="B109" i="1"/>
  <c r="B110" i="1"/>
  <c r="B102" i="1" s="1"/>
  <c r="B111" i="1"/>
  <c r="B112" i="1"/>
  <c r="B113" i="1"/>
  <c r="B114" i="1"/>
  <c r="B115" i="1"/>
  <c r="B103" i="1"/>
  <c r="F94" i="1"/>
  <c r="F95" i="1"/>
  <c r="F96" i="1"/>
  <c r="F97" i="1"/>
  <c r="F98" i="1"/>
  <c r="D94" i="1"/>
  <c r="D95" i="1"/>
  <c r="D96" i="1"/>
  <c r="D97" i="1"/>
  <c r="D98" i="1"/>
  <c r="B95" i="1"/>
  <c r="B90" i="1" s="1"/>
  <c r="B96" i="1"/>
  <c r="B97" i="1"/>
  <c r="B98" i="1"/>
  <c r="B94" i="1"/>
  <c r="F77" i="1"/>
  <c r="F78" i="1"/>
  <c r="F79" i="1"/>
  <c r="F80" i="1"/>
  <c r="F81" i="1"/>
  <c r="F82" i="1"/>
  <c r="F83" i="1"/>
  <c r="F84" i="1"/>
  <c r="F85" i="1"/>
  <c r="F86" i="1"/>
  <c r="F87" i="1"/>
  <c r="F88" i="1"/>
  <c r="F76" i="1"/>
  <c r="F74" i="1"/>
  <c r="D77" i="1"/>
  <c r="D78" i="1"/>
  <c r="D79" i="1"/>
  <c r="D80" i="1"/>
  <c r="D81" i="1"/>
  <c r="D82" i="1"/>
  <c r="D83" i="1"/>
  <c r="D84" i="1"/>
  <c r="D85" i="1"/>
  <c r="D86" i="1"/>
  <c r="D87" i="1"/>
  <c r="D88" i="1"/>
  <c r="D76" i="1"/>
  <c r="D74" i="1"/>
  <c r="B63" i="1"/>
  <c r="B64" i="1"/>
  <c r="B65" i="1"/>
  <c r="B66" i="1"/>
  <c r="B67" i="1"/>
  <c r="B72" i="1"/>
  <c r="B74" i="1"/>
  <c r="B77" i="1"/>
  <c r="B78" i="1"/>
  <c r="B79" i="1"/>
  <c r="B80" i="1"/>
  <c r="B81" i="1"/>
  <c r="B82" i="1"/>
  <c r="B83" i="1"/>
  <c r="B84" i="1"/>
  <c r="B85" i="1"/>
  <c r="B86" i="1"/>
  <c r="B87" i="1"/>
  <c r="B88" i="1"/>
  <c r="B76" i="1"/>
  <c r="D164" i="1"/>
  <c r="D165" i="1"/>
  <c r="D166" i="1"/>
  <c r="D163" i="1"/>
  <c r="F163" i="1"/>
  <c r="B163" i="1"/>
  <c r="C47" i="3"/>
  <c r="C48" i="3"/>
  <c r="C49" i="3"/>
  <c r="C50" i="3"/>
  <c r="C51" i="3"/>
  <c r="C52" i="3"/>
  <c r="C27" i="3"/>
  <c r="C28" i="3"/>
  <c r="C29" i="3"/>
  <c r="C30" i="3"/>
  <c r="C31" i="3"/>
  <c r="C32" i="3"/>
  <c r="C33" i="3"/>
  <c r="C34" i="3"/>
  <c r="C35" i="3"/>
  <c r="C36" i="3"/>
  <c r="C37" i="3"/>
  <c r="C26" i="3"/>
  <c r="C39" i="3"/>
  <c r="C40" i="3"/>
  <c r="C41" i="3"/>
  <c r="C42" i="3"/>
  <c r="C43" i="3"/>
  <c r="C44" i="3"/>
  <c r="C8" i="3"/>
  <c r="C9" i="3"/>
  <c r="C6" i="3" s="1"/>
  <c r="C10" i="3"/>
  <c r="C11" i="3"/>
  <c r="C12" i="3"/>
  <c r="C13" i="3"/>
  <c r="C14" i="3"/>
  <c r="C15" i="3"/>
  <c r="C16" i="3"/>
  <c r="C17" i="3"/>
  <c r="C18" i="3"/>
  <c r="C19" i="3"/>
  <c r="C20" i="3"/>
  <c r="C21" i="3"/>
  <c r="C7" i="3"/>
  <c r="C22" i="3"/>
  <c r="C46" i="3"/>
  <c r="B41" i="2"/>
  <c r="B8" i="2"/>
  <c r="C7" i="6"/>
  <c r="C7" i="5"/>
  <c r="C6" i="5"/>
  <c r="C44" i="4"/>
  <c r="C48" i="4"/>
  <c r="C49" i="4"/>
  <c r="C50" i="4"/>
  <c r="C51" i="4"/>
  <c r="C53" i="4"/>
  <c r="C54" i="4"/>
  <c r="I7" i="4"/>
  <c r="G7" i="4"/>
  <c r="B63" i="2"/>
  <c r="B54" i="2"/>
  <c r="B55" i="2"/>
  <c r="B56" i="2"/>
  <c r="B57" i="2"/>
  <c r="B58" i="2"/>
  <c r="B59" i="2"/>
  <c r="B60" i="2"/>
  <c r="B61" i="2"/>
  <c r="B53" i="2"/>
  <c r="B52" i="2" s="1"/>
  <c r="B51" i="2" s="1"/>
  <c r="B50" i="2"/>
  <c r="B49" i="2" s="1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2" i="2"/>
  <c r="B43" i="2"/>
  <c r="B44" i="2"/>
  <c r="B45" i="2"/>
  <c r="B46" i="2"/>
  <c r="B47" i="2"/>
  <c r="B23" i="2"/>
  <c r="B17" i="2"/>
  <c r="B18" i="2"/>
  <c r="B16" i="2"/>
  <c r="B13" i="2"/>
  <c r="B14" i="2"/>
  <c r="B12" i="2"/>
  <c r="B9" i="2"/>
  <c r="B10" i="2"/>
  <c r="H397" i="1"/>
  <c r="H398" i="1"/>
  <c r="H399" i="1"/>
  <c r="H400" i="1"/>
  <c r="H401" i="1"/>
  <c r="H402" i="1"/>
  <c r="H403" i="1"/>
  <c r="H404" i="1"/>
  <c r="H405" i="1"/>
  <c r="H406" i="1"/>
  <c r="H408" i="1"/>
  <c r="H409" i="1"/>
  <c r="F397" i="1"/>
  <c r="F398" i="1"/>
  <c r="F399" i="1"/>
  <c r="F400" i="1"/>
  <c r="F401" i="1"/>
  <c r="F402" i="1"/>
  <c r="F403" i="1"/>
  <c r="F404" i="1"/>
  <c r="F405" i="1"/>
  <c r="F406" i="1"/>
  <c r="F408" i="1"/>
  <c r="F409" i="1"/>
  <c r="D397" i="1"/>
  <c r="D398" i="1"/>
  <c r="D399" i="1"/>
  <c r="D400" i="1"/>
  <c r="D401" i="1"/>
  <c r="D402" i="1"/>
  <c r="D403" i="1"/>
  <c r="D404" i="1"/>
  <c r="D405" i="1"/>
  <c r="D406" i="1"/>
  <c r="D408" i="1"/>
  <c r="D409" i="1"/>
  <c r="B397" i="1"/>
  <c r="B398" i="1"/>
  <c r="B399" i="1"/>
  <c r="B400" i="1"/>
  <c r="B401" i="1"/>
  <c r="B403" i="1"/>
  <c r="B404" i="1"/>
  <c r="B405" i="1"/>
  <c r="B406" i="1"/>
  <c r="B408" i="1"/>
  <c r="B409" i="1"/>
  <c r="H396" i="1"/>
  <c r="F396" i="1"/>
  <c r="D396" i="1"/>
  <c r="B396" i="1"/>
  <c r="C395" i="1"/>
  <c r="E395" i="1"/>
  <c r="E392" i="1" s="1"/>
  <c r="G395" i="1"/>
  <c r="G392" i="1" s="1"/>
  <c r="I395" i="1"/>
  <c r="H394" i="1"/>
  <c r="F394" i="1"/>
  <c r="D394" i="1"/>
  <c r="B394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H377" i="1"/>
  <c r="F377" i="1"/>
  <c r="D377" i="1"/>
  <c r="B377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H341" i="1"/>
  <c r="F341" i="1"/>
  <c r="D341" i="1"/>
  <c r="B341" i="1"/>
  <c r="H329" i="1"/>
  <c r="H330" i="1"/>
  <c r="H331" i="1"/>
  <c r="H332" i="1"/>
  <c r="H333" i="1"/>
  <c r="H334" i="1"/>
  <c r="H335" i="1"/>
  <c r="H336" i="1"/>
  <c r="H337" i="1"/>
  <c r="F329" i="1"/>
  <c r="F330" i="1"/>
  <c r="F331" i="1"/>
  <c r="F332" i="1"/>
  <c r="F333" i="1"/>
  <c r="F334" i="1"/>
  <c r="F335" i="1"/>
  <c r="F336" i="1"/>
  <c r="F337" i="1"/>
  <c r="D329" i="1"/>
  <c r="D330" i="1"/>
  <c r="D331" i="1"/>
  <c r="D332" i="1"/>
  <c r="D333" i="1"/>
  <c r="D334" i="1"/>
  <c r="D335" i="1"/>
  <c r="D336" i="1"/>
  <c r="D337" i="1"/>
  <c r="B329" i="1"/>
  <c r="B330" i="1"/>
  <c r="B331" i="1"/>
  <c r="B332" i="1"/>
  <c r="B333" i="1"/>
  <c r="B334" i="1"/>
  <c r="B335" i="1"/>
  <c r="B336" i="1"/>
  <c r="B337" i="1"/>
  <c r="H328" i="1"/>
  <c r="F328" i="1"/>
  <c r="B328" i="1"/>
  <c r="H321" i="1"/>
  <c r="H322" i="1"/>
  <c r="F321" i="1"/>
  <c r="F319" i="1" s="1"/>
  <c r="F322" i="1"/>
  <c r="H318" i="1"/>
  <c r="F318" i="1"/>
  <c r="F315" i="1"/>
  <c r="H315" i="1"/>
  <c r="H312" i="1"/>
  <c r="F312" i="1"/>
  <c r="D312" i="1"/>
  <c r="D321" i="1"/>
  <c r="D322" i="1"/>
  <c r="D318" i="1"/>
  <c r="D315" i="1"/>
  <c r="B321" i="1"/>
  <c r="B319" i="1" s="1"/>
  <c r="B322" i="1"/>
  <c r="B318" i="1"/>
  <c r="B315" i="1"/>
  <c r="H320" i="1"/>
  <c r="D320" i="1"/>
  <c r="B320" i="1"/>
  <c r="H317" i="1"/>
  <c r="F317" i="1"/>
  <c r="D317" i="1"/>
  <c r="D316" i="1" s="1"/>
  <c r="B317" i="1"/>
  <c r="H314" i="1"/>
  <c r="F314" i="1"/>
  <c r="F313" i="1" s="1"/>
  <c r="G41" i="4" s="1"/>
  <c r="D314" i="1"/>
  <c r="B314" i="1"/>
  <c r="H311" i="1"/>
  <c r="F311" i="1"/>
  <c r="F308" i="1" s="1"/>
  <c r="D311" i="1"/>
  <c r="D308" i="1" s="1"/>
  <c r="B312" i="1"/>
  <c r="B311" i="1"/>
  <c r="B305" i="1"/>
  <c r="B306" i="1"/>
  <c r="B301" i="1"/>
  <c r="B302" i="1"/>
  <c r="B297" i="1"/>
  <c r="B298" i="1"/>
  <c r="B293" i="1"/>
  <c r="B294" i="1"/>
  <c r="B289" i="1"/>
  <c r="B290" i="1"/>
  <c r="D305" i="1"/>
  <c r="D306" i="1"/>
  <c r="D301" i="1"/>
  <c r="D302" i="1"/>
  <c r="D297" i="1"/>
  <c r="D298" i="1"/>
  <c r="D293" i="1"/>
  <c r="D294" i="1"/>
  <c r="D289" i="1"/>
  <c r="D290" i="1"/>
  <c r="F305" i="1"/>
  <c r="F306" i="1"/>
  <c r="F301" i="1"/>
  <c r="F302" i="1"/>
  <c r="F297" i="1"/>
  <c r="F298" i="1"/>
  <c r="F293" i="1"/>
  <c r="F294" i="1"/>
  <c r="F289" i="1"/>
  <c r="F290" i="1"/>
  <c r="H305" i="1"/>
  <c r="H306" i="1"/>
  <c r="H301" i="1"/>
  <c r="H302" i="1"/>
  <c r="H297" i="1"/>
  <c r="H298" i="1"/>
  <c r="H293" i="1"/>
  <c r="H294" i="1"/>
  <c r="H289" i="1"/>
  <c r="H290" i="1"/>
  <c r="H285" i="1"/>
  <c r="H286" i="1"/>
  <c r="F285" i="1"/>
  <c r="F286" i="1"/>
  <c r="D285" i="1"/>
  <c r="D286" i="1"/>
  <c r="B285" i="1"/>
  <c r="B286" i="1"/>
  <c r="H281" i="1"/>
  <c r="H282" i="1"/>
  <c r="F281" i="1"/>
  <c r="F282" i="1"/>
  <c r="D281" i="1"/>
  <c r="D282" i="1"/>
  <c r="B281" i="1"/>
  <c r="B282" i="1"/>
  <c r="B277" i="1"/>
  <c r="B278" i="1"/>
  <c r="D277" i="1"/>
  <c r="D278" i="1"/>
  <c r="F277" i="1"/>
  <c r="F278" i="1"/>
  <c r="H277" i="1"/>
  <c r="H278" i="1"/>
  <c r="H274" i="1"/>
  <c r="F273" i="1"/>
  <c r="F274" i="1"/>
  <c r="D273" i="1"/>
  <c r="D274" i="1"/>
  <c r="B273" i="1"/>
  <c r="B274" i="1"/>
  <c r="H269" i="1"/>
  <c r="H270" i="1"/>
  <c r="F269" i="1"/>
  <c r="F270" i="1"/>
  <c r="D269" i="1"/>
  <c r="D270" i="1"/>
  <c r="B269" i="1"/>
  <c r="B270" i="1"/>
  <c r="H304" i="1"/>
  <c r="F304" i="1"/>
  <c r="D304" i="1"/>
  <c r="B304" i="1"/>
  <c r="H300" i="1"/>
  <c r="F300" i="1"/>
  <c r="D300" i="1"/>
  <c r="B300" i="1"/>
  <c r="H296" i="1"/>
  <c r="F296" i="1"/>
  <c r="D296" i="1"/>
  <c r="B296" i="1"/>
  <c r="H292" i="1"/>
  <c r="F292" i="1"/>
  <c r="D292" i="1"/>
  <c r="B292" i="1"/>
  <c r="H288" i="1"/>
  <c r="F288" i="1"/>
  <c r="D288" i="1"/>
  <c r="B288" i="1"/>
  <c r="H284" i="1"/>
  <c r="F284" i="1"/>
  <c r="D284" i="1"/>
  <c r="B284" i="1"/>
  <c r="H280" i="1"/>
  <c r="F280" i="1"/>
  <c r="D280" i="1"/>
  <c r="B280" i="1"/>
  <c r="H276" i="1"/>
  <c r="F276" i="1"/>
  <c r="D276" i="1"/>
  <c r="B276" i="1"/>
  <c r="H272" i="1"/>
  <c r="H273" i="1"/>
  <c r="H271" i="1" s="1"/>
  <c r="I15" i="4" s="1"/>
  <c r="F272" i="1"/>
  <c r="B272" i="1"/>
  <c r="H268" i="1"/>
  <c r="F268" i="1"/>
  <c r="D268" i="1"/>
  <c r="B268" i="1"/>
  <c r="H265" i="1"/>
  <c r="H266" i="1"/>
  <c r="F265" i="1"/>
  <c r="F266" i="1"/>
  <c r="D266" i="1"/>
  <c r="D265" i="1"/>
  <c r="H264" i="1"/>
  <c r="F264" i="1"/>
  <c r="D264" i="1"/>
  <c r="B265" i="1"/>
  <c r="B266" i="1"/>
  <c r="B264" i="1"/>
  <c r="H257" i="1"/>
  <c r="H222" i="1" s="1"/>
  <c r="H416" i="1" s="1"/>
  <c r="H258" i="1"/>
  <c r="F257" i="1"/>
  <c r="F222" i="1" s="1"/>
  <c r="F416" i="1" s="1"/>
  <c r="F258" i="1"/>
  <c r="F253" i="1"/>
  <c r="F254" i="1"/>
  <c r="H253" i="1"/>
  <c r="H254" i="1"/>
  <c r="H250" i="1"/>
  <c r="F250" i="1"/>
  <c r="D257" i="1"/>
  <c r="D222" i="1" s="1"/>
  <c r="D416" i="1" s="1"/>
  <c r="D258" i="1"/>
  <c r="D253" i="1"/>
  <c r="D254" i="1"/>
  <c r="D250" i="1"/>
  <c r="B257" i="1"/>
  <c r="B222" i="1" s="1"/>
  <c r="B416" i="1" s="1"/>
  <c r="B258" i="1"/>
  <c r="B253" i="1"/>
  <c r="B254" i="1"/>
  <c r="B250" i="1"/>
  <c r="B246" i="1"/>
  <c r="B247" i="1"/>
  <c r="D246" i="1"/>
  <c r="D247" i="1"/>
  <c r="F246" i="1"/>
  <c r="F247" i="1"/>
  <c r="H246" i="1"/>
  <c r="H247" i="1"/>
  <c r="H243" i="1"/>
  <c r="F243" i="1"/>
  <c r="D243" i="1"/>
  <c r="B243" i="1"/>
  <c r="H239" i="1"/>
  <c r="H240" i="1"/>
  <c r="F239" i="1"/>
  <c r="F240" i="1"/>
  <c r="D239" i="1"/>
  <c r="D240" i="1"/>
  <c r="B240" i="1"/>
  <c r="B239" i="1"/>
  <c r="H235" i="1"/>
  <c r="H236" i="1"/>
  <c r="H223" i="1" s="1"/>
  <c r="F235" i="1"/>
  <c r="F236" i="1"/>
  <c r="D235" i="1"/>
  <c r="D236" i="1"/>
  <c r="B235" i="1"/>
  <c r="B236" i="1"/>
  <c r="D232" i="1"/>
  <c r="B232" i="1"/>
  <c r="H229" i="1"/>
  <c r="F229" i="1"/>
  <c r="D229" i="1"/>
  <c r="B229" i="1"/>
  <c r="H256" i="1"/>
  <c r="F256" i="1"/>
  <c r="D256" i="1"/>
  <c r="B256" i="1"/>
  <c r="H252" i="1"/>
  <c r="F252" i="1"/>
  <c r="D252" i="1"/>
  <c r="B252" i="1"/>
  <c r="H249" i="1"/>
  <c r="F249" i="1"/>
  <c r="D249" i="1"/>
  <c r="B249" i="1"/>
  <c r="H245" i="1"/>
  <c r="F245" i="1"/>
  <c r="D245" i="1"/>
  <c r="B245" i="1"/>
  <c r="H242" i="1"/>
  <c r="F242" i="1"/>
  <c r="D242" i="1"/>
  <c r="B242" i="1"/>
  <c r="H238" i="1"/>
  <c r="F238" i="1"/>
  <c r="D238" i="1"/>
  <c r="B238" i="1"/>
  <c r="H234" i="1"/>
  <c r="F234" i="1"/>
  <c r="D234" i="1"/>
  <c r="B234" i="1"/>
  <c r="H231" i="1"/>
  <c r="H230" i="1" s="1"/>
  <c r="I26" i="4" s="1"/>
  <c r="F231" i="1"/>
  <c r="F230" i="1" s="1"/>
  <c r="G26" i="4" s="1"/>
  <c r="D231" i="1"/>
  <c r="B231" i="1"/>
  <c r="B230" i="1" s="1"/>
  <c r="H228" i="1"/>
  <c r="H227" i="1" s="1"/>
  <c r="F228" i="1"/>
  <c r="D228" i="1"/>
  <c r="D227" i="1" s="1"/>
  <c r="B228" i="1"/>
  <c r="H226" i="1"/>
  <c r="H221" i="1" s="1"/>
  <c r="F226" i="1"/>
  <c r="D226" i="1"/>
  <c r="B226" i="1"/>
  <c r="H225" i="1"/>
  <c r="F225" i="1"/>
  <c r="F220" i="1" s="1"/>
  <c r="D225" i="1"/>
  <c r="D220" i="1" s="1"/>
  <c r="B225" i="1"/>
  <c r="B224" i="1" s="1"/>
  <c r="H218" i="1"/>
  <c r="H215" i="1"/>
  <c r="H210" i="1"/>
  <c r="H211" i="1"/>
  <c r="H212" i="1"/>
  <c r="F218" i="1"/>
  <c r="F215" i="1"/>
  <c r="F210" i="1"/>
  <c r="F211" i="1"/>
  <c r="F212" i="1"/>
  <c r="D218" i="1"/>
  <c r="D215" i="1"/>
  <c r="D210" i="1"/>
  <c r="D211" i="1"/>
  <c r="D212" i="1"/>
  <c r="B218" i="1"/>
  <c r="B215" i="1"/>
  <c r="B210" i="1"/>
  <c r="B211" i="1"/>
  <c r="B212" i="1"/>
  <c r="B206" i="1"/>
  <c r="B207" i="1"/>
  <c r="D206" i="1"/>
  <c r="D207" i="1"/>
  <c r="F206" i="1"/>
  <c r="F207" i="1"/>
  <c r="H206" i="1"/>
  <c r="H207" i="1"/>
  <c r="H203" i="1"/>
  <c r="F203" i="1"/>
  <c r="D203" i="1"/>
  <c r="B203" i="1"/>
  <c r="H217" i="1"/>
  <c r="H216" i="1" s="1"/>
  <c r="F217" i="1"/>
  <c r="F216" i="1" s="1"/>
  <c r="D217" i="1"/>
  <c r="D216" i="1" s="1"/>
  <c r="B217" i="1"/>
  <c r="H214" i="1"/>
  <c r="F214" i="1"/>
  <c r="D214" i="1"/>
  <c r="B214" i="1"/>
  <c r="H209" i="1"/>
  <c r="F209" i="1"/>
  <c r="D209" i="1"/>
  <c r="B209" i="1"/>
  <c r="H205" i="1"/>
  <c r="F205" i="1"/>
  <c r="D205" i="1"/>
  <c r="B205" i="1"/>
  <c r="H202" i="1"/>
  <c r="F202" i="1"/>
  <c r="F201" i="1" s="1"/>
  <c r="D202" i="1"/>
  <c r="B202" i="1"/>
  <c r="H198" i="1"/>
  <c r="H199" i="1"/>
  <c r="H200" i="1"/>
  <c r="F198" i="1"/>
  <c r="F199" i="1"/>
  <c r="F200" i="1"/>
  <c r="F195" i="1" s="1"/>
  <c r="H197" i="1"/>
  <c r="F197" i="1"/>
  <c r="D198" i="1"/>
  <c r="D199" i="1"/>
  <c r="D200" i="1"/>
  <c r="D195" i="1" s="1"/>
  <c r="D197" i="1"/>
  <c r="B190" i="1"/>
  <c r="D190" i="1"/>
  <c r="F190" i="1"/>
  <c r="H190" i="1"/>
  <c r="H185" i="1"/>
  <c r="H186" i="1"/>
  <c r="H187" i="1"/>
  <c r="F185" i="1"/>
  <c r="F186" i="1"/>
  <c r="F187" i="1"/>
  <c r="D185" i="1"/>
  <c r="D186" i="1"/>
  <c r="D187" i="1"/>
  <c r="B185" i="1"/>
  <c r="B186" i="1"/>
  <c r="B187" i="1"/>
  <c r="H189" i="1"/>
  <c r="F189" i="1"/>
  <c r="D189" i="1"/>
  <c r="B189" i="1"/>
  <c r="H184" i="1"/>
  <c r="F184" i="1"/>
  <c r="D184" i="1"/>
  <c r="B184" i="1"/>
  <c r="C167" i="1"/>
  <c r="D17" i="4" s="1"/>
  <c r="C17" i="4" s="1"/>
  <c r="E156" i="1"/>
  <c r="G167" i="1"/>
  <c r="H17" i="4" s="1"/>
  <c r="I156" i="1"/>
  <c r="F153" i="1"/>
  <c r="D153" i="1"/>
  <c r="H57" i="1"/>
  <c r="F57" i="1"/>
  <c r="D57" i="1"/>
  <c r="B57" i="1"/>
  <c r="H52" i="1"/>
  <c r="F52" i="1"/>
  <c r="D52" i="1"/>
  <c r="H51" i="1"/>
  <c r="F51" i="1"/>
  <c r="D51" i="1"/>
  <c r="B52" i="1"/>
  <c r="B51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I53" i="4" s="1"/>
  <c r="H40" i="1"/>
  <c r="H41" i="1"/>
  <c r="H42" i="1"/>
  <c r="H43" i="1"/>
  <c r="H44" i="1"/>
  <c r="H4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G53" i="4" s="1"/>
  <c r="F40" i="1"/>
  <c r="F41" i="1"/>
  <c r="F42" i="1"/>
  <c r="F43" i="1"/>
  <c r="F44" i="1"/>
  <c r="F4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E53" i="4" s="1"/>
  <c r="D40" i="1"/>
  <c r="D41" i="1"/>
  <c r="D42" i="1"/>
  <c r="D43" i="1"/>
  <c r="D44" i="1"/>
  <c r="D45" i="1"/>
  <c r="H26" i="1"/>
  <c r="F26" i="1"/>
  <c r="D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8" i="1" s="1"/>
  <c r="B42" i="1"/>
  <c r="B43" i="1"/>
  <c r="B44" i="1"/>
  <c r="B4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H10" i="1"/>
  <c r="I54" i="4" s="1"/>
  <c r="H9" i="1"/>
  <c r="F10" i="1"/>
  <c r="G54" i="4" s="1"/>
  <c r="F9" i="1"/>
  <c r="F7" i="1" s="1"/>
  <c r="D10" i="1"/>
  <c r="E54" i="4" s="1"/>
  <c r="D9" i="1"/>
  <c r="B13" i="1"/>
  <c r="B14" i="1"/>
  <c r="B15" i="1"/>
  <c r="B16" i="1"/>
  <c r="B17" i="1"/>
  <c r="B18" i="1"/>
  <c r="B19" i="1"/>
  <c r="B20" i="1"/>
  <c r="B21" i="1"/>
  <c r="B22" i="1"/>
  <c r="B23" i="1"/>
  <c r="B24" i="1"/>
  <c r="B10" i="1"/>
  <c r="B9" i="1"/>
  <c r="C15" i="2"/>
  <c r="C52" i="2"/>
  <c r="C51" i="2" s="1"/>
  <c r="C49" i="2"/>
  <c r="D38" i="3"/>
  <c r="D25" i="3"/>
  <c r="D5" i="5"/>
  <c r="D49" i="6"/>
  <c r="C49" i="6" s="1"/>
  <c r="C156" i="1"/>
  <c r="G156" i="1"/>
  <c r="C157" i="1"/>
  <c r="E157" i="1"/>
  <c r="G157" i="1"/>
  <c r="I157" i="1"/>
  <c r="C158" i="1"/>
  <c r="E158" i="1"/>
  <c r="G158" i="1"/>
  <c r="I158" i="1"/>
  <c r="C159" i="1"/>
  <c r="E159" i="1"/>
  <c r="G159" i="1"/>
  <c r="I159" i="1"/>
  <c r="C160" i="1"/>
  <c r="E160" i="1"/>
  <c r="E120" i="1" s="1"/>
  <c r="G160" i="1"/>
  <c r="G120" i="1" s="1"/>
  <c r="I160" i="1"/>
  <c r="I188" i="1"/>
  <c r="J19" i="4" s="1"/>
  <c r="G188" i="1"/>
  <c r="H19" i="4" s="1"/>
  <c r="I307" i="1"/>
  <c r="G316" i="1"/>
  <c r="H42" i="4" s="1"/>
  <c r="I313" i="1"/>
  <c r="J41" i="4" s="1"/>
  <c r="E310" i="1"/>
  <c r="F40" i="4" s="1"/>
  <c r="C316" i="1"/>
  <c r="D42" i="4" s="1"/>
  <c r="C42" i="4" s="1"/>
  <c r="D310" i="1"/>
  <c r="I303" i="1"/>
  <c r="J39" i="4" s="1"/>
  <c r="G222" i="1"/>
  <c r="G416" i="1" s="1"/>
  <c r="E222" i="1"/>
  <c r="C222" i="1"/>
  <c r="C416" i="1" s="1"/>
  <c r="G251" i="1"/>
  <c r="H32" i="4" s="1"/>
  <c r="I248" i="1"/>
  <c r="J31" i="4" s="1"/>
  <c r="C248" i="1"/>
  <c r="D31" i="4" s="1"/>
  <c r="C31" i="4" s="1"/>
  <c r="I241" i="1"/>
  <c r="J29" i="4" s="1"/>
  <c r="E241" i="1"/>
  <c r="F29" i="4" s="1"/>
  <c r="C241" i="1"/>
  <c r="D29" i="4" s="1"/>
  <c r="C29" i="4" s="1"/>
  <c r="I233" i="1"/>
  <c r="J27" i="4" s="1"/>
  <c r="I230" i="1"/>
  <c r="J26" i="4" s="1"/>
  <c r="C230" i="1"/>
  <c r="D26" i="4" s="1"/>
  <c r="C26" i="4" s="1"/>
  <c r="I224" i="1"/>
  <c r="J24" i="4" s="1"/>
  <c r="C224" i="1"/>
  <c r="D24" i="4" s="1"/>
  <c r="C24" i="4" s="1"/>
  <c r="I216" i="1"/>
  <c r="J23" i="4" s="1"/>
  <c r="I213" i="1"/>
  <c r="J22" i="4" s="1"/>
  <c r="E213" i="1"/>
  <c r="F22" i="4" s="1"/>
  <c r="I201" i="1"/>
  <c r="J11" i="4" s="1"/>
  <c r="E201" i="1"/>
  <c r="F11" i="4" s="1"/>
  <c r="I175" i="1"/>
  <c r="J20" i="4" s="1"/>
  <c r="G175" i="1"/>
  <c r="H20" i="4" s="1"/>
  <c r="E175" i="1"/>
  <c r="F20" i="4" s="1"/>
  <c r="I171" i="1"/>
  <c r="J18" i="4" s="1"/>
  <c r="E417" i="1"/>
  <c r="E102" i="1"/>
  <c r="G102" i="1"/>
  <c r="G418" i="1"/>
  <c r="I102" i="1"/>
  <c r="I418" i="1"/>
  <c r="C102" i="1"/>
  <c r="I108" i="1"/>
  <c r="J45" i="4" s="1"/>
  <c r="G108" i="1"/>
  <c r="E108" i="1"/>
  <c r="F45" i="4" s="1"/>
  <c r="C108" i="1"/>
  <c r="E418" i="1"/>
  <c r="C418" i="1"/>
  <c r="C89" i="1"/>
  <c r="G92" i="1"/>
  <c r="G89" i="1" s="1"/>
  <c r="I92" i="1"/>
  <c r="I61" i="1"/>
  <c r="I59" i="1" s="1"/>
  <c r="G61" i="1"/>
  <c r="E61" i="1"/>
  <c r="E59" i="1" s="1"/>
  <c r="C61" i="1"/>
  <c r="C59" i="1" s="1"/>
  <c r="I68" i="1"/>
  <c r="C68" i="1"/>
  <c r="H46" i="4"/>
  <c r="F46" i="4"/>
  <c r="D46" i="4"/>
  <c r="C46" i="4" s="1"/>
  <c r="C313" i="1"/>
  <c r="D41" i="4" s="1"/>
  <c r="C41" i="4" s="1"/>
  <c r="E248" i="1"/>
  <c r="G319" i="1"/>
  <c r="H43" i="4" s="1"/>
  <c r="C303" i="1"/>
  <c r="D39" i="4" s="1"/>
  <c r="C39" i="4" s="1"/>
  <c r="I295" i="1"/>
  <c r="J37" i="4" s="1"/>
  <c r="I251" i="1"/>
  <c r="J32" i="4" s="1"/>
  <c r="G248" i="1"/>
  <c r="H31" i="4" s="1"/>
  <c r="E233" i="1"/>
  <c r="F27" i="4" s="1"/>
  <c r="C21" i="2"/>
  <c r="C11" i="2"/>
  <c r="C7" i="2"/>
  <c r="D45" i="3"/>
  <c r="D6" i="3"/>
  <c r="G310" i="1"/>
  <c r="H40" i="4" s="1"/>
  <c r="G303" i="1"/>
  <c r="H39" i="4" s="1"/>
  <c r="C263" i="1"/>
  <c r="D13" i="4" s="1"/>
  <c r="C13" i="4" s="1"/>
  <c r="G271" i="1"/>
  <c r="H15" i="4" s="1"/>
  <c r="C275" i="1"/>
  <c r="D16" i="4" s="1"/>
  <c r="C16" i="4" s="1"/>
  <c r="C279" i="1"/>
  <c r="D33" i="4" s="1"/>
  <c r="C33" i="4" s="1"/>
  <c r="C283" i="1"/>
  <c r="D34" i="4" s="1"/>
  <c r="C34" i="4" s="1"/>
  <c r="G283" i="1"/>
  <c r="H34" i="4" s="1"/>
  <c r="C287" i="1"/>
  <c r="D35" i="4" s="1"/>
  <c r="C35" i="4" s="1"/>
  <c r="C291" i="1"/>
  <c r="D36" i="4" s="1"/>
  <c r="C36" i="4" s="1"/>
  <c r="G295" i="1"/>
  <c r="H37" i="4" s="1"/>
  <c r="C299" i="1"/>
  <c r="D38" i="4" s="1"/>
  <c r="C38" i="4" s="1"/>
  <c r="E237" i="1"/>
  <c r="F28" i="4" s="1"/>
  <c r="G244" i="1"/>
  <c r="H30" i="4" s="1"/>
  <c r="E216" i="1"/>
  <c r="E89" i="1"/>
  <c r="I417" i="1"/>
  <c r="E171" i="1"/>
  <c r="G417" i="1"/>
  <c r="C417" i="1"/>
  <c r="E123" i="1"/>
  <c r="E118" i="1" s="1"/>
  <c r="E60" i="1"/>
  <c r="G50" i="1"/>
  <c r="G49" i="1" s="1"/>
  <c r="C123" i="1"/>
  <c r="I319" i="1"/>
  <c r="J43" i="4" s="1"/>
  <c r="I204" i="1"/>
  <c r="J12" i="4" s="1"/>
  <c r="E167" i="1"/>
  <c r="F17" i="4" s="1"/>
  <c r="I50" i="1"/>
  <c r="I49" i="1" s="1"/>
  <c r="C50" i="1"/>
  <c r="G287" i="1"/>
  <c r="H35" i="4" s="1"/>
  <c r="E313" i="1"/>
  <c r="I316" i="1"/>
  <c r="J42" i="4" s="1"/>
  <c r="I148" i="1"/>
  <c r="G148" i="1"/>
  <c r="C196" i="1"/>
  <c r="D8" i="4" s="1"/>
  <c r="C8" i="4" s="1"/>
  <c r="G196" i="1"/>
  <c r="H8" i="4" s="1"/>
  <c r="E208" i="1"/>
  <c r="F21" i="4" s="1"/>
  <c r="I60" i="1"/>
  <c r="C204" i="1"/>
  <c r="D12" i="4" s="1"/>
  <c r="C12" i="4" s="1"/>
  <c r="C208" i="1"/>
  <c r="D21" i="4" s="1"/>
  <c r="C21" i="4" s="1"/>
  <c r="E340" i="1"/>
  <c r="I340" i="1"/>
  <c r="C60" i="1"/>
  <c r="C213" i="1"/>
  <c r="D22" i="4" s="1"/>
  <c r="C22" i="4" s="1"/>
  <c r="I227" i="1"/>
  <c r="J25" i="4" s="1"/>
  <c r="E230" i="1"/>
  <c r="F26" i="4" s="1"/>
  <c r="C233" i="1"/>
  <c r="D27" i="4" s="1"/>
  <c r="C27" i="4" s="1"/>
  <c r="C237" i="1"/>
  <c r="D28" i="4" s="1"/>
  <c r="C28" i="4" s="1"/>
  <c r="C251" i="1"/>
  <c r="D32" i="4" s="1"/>
  <c r="C32" i="4" s="1"/>
  <c r="C376" i="1"/>
  <c r="E376" i="1"/>
  <c r="E327" i="1" s="1"/>
  <c r="I393" i="1"/>
  <c r="I376" i="1"/>
  <c r="I100" i="1"/>
  <c r="E196" i="1"/>
  <c r="F8" i="4" s="1"/>
  <c r="E183" i="1"/>
  <c r="F10" i="4" s="1"/>
  <c r="I161" i="1"/>
  <c r="C340" i="1"/>
  <c r="G340" i="1"/>
  <c r="G339" i="1" s="1"/>
  <c r="G71" i="1"/>
  <c r="G70" i="1" s="1"/>
  <c r="G255" i="1"/>
  <c r="H52" i="4" s="1"/>
  <c r="G227" i="1"/>
  <c r="H25" i="4" s="1"/>
  <c r="G230" i="1"/>
  <c r="H26" i="4" s="1"/>
  <c r="I223" i="1"/>
  <c r="G237" i="1"/>
  <c r="H28" i="4" s="1"/>
  <c r="I237" i="1"/>
  <c r="J28" i="4" s="1"/>
  <c r="E255" i="1"/>
  <c r="F52" i="4" s="1"/>
  <c r="E267" i="1"/>
  <c r="F14" i="4" s="1"/>
  <c r="I299" i="1"/>
  <c r="J38" i="4" s="1"/>
  <c r="C309" i="1"/>
  <c r="G216" i="1"/>
  <c r="H23" i="4" s="1"/>
  <c r="G11" i="1"/>
  <c r="G7" i="1" s="1"/>
  <c r="G171" i="1"/>
  <c r="H18" i="4" s="1"/>
  <c r="C201" i="1"/>
  <c r="D11" i="4" s="1"/>
  <c r="C11" i="4" s="1"/>
  <c r="G208" i="1"/>
  <c r="H21" i="4" s="1"/>
  <c r="C216" i="1"/>
  <c r="D23" i="4" s="1"/>
  <c r="C23" i="4" s="1"/>
  <c r="E224" i="1"/>
  <c r="E25" i="1"/>
  <c r="E50" i="1"/>
  <c r="G213" i="1"/>
  <c r="H22" i="4" s="1"/>
  <c r="E271" i="1"/>
  <c r="F15" i="4" s="1"/>
  <c r="I275" i="1"/>
  <c r="J16" i="4" s="1"/>
  <c r="I279" i="1"/>
  <c r="J33" i="4" s="1"/>
  <c r="E283" i="1"/>
  <c r="F34" i="4" s="1"/>
  <c r="I287" i="1"/>
  <c r="J35" i="4" s="1"/>
  <c r="I291" i="1"/>
  <c r="J36" i="4" s="1"/>
  <c r="E295" i="1"/>
  <c r="F37" i="4" s="1"/>
  <c r="E303" i="1"/>
  <c r="C188" i="1"/>
  <c r="D19" i="4" s="1"/>
  <c r="C19" i="4" s="1"/>
  <c r="C100" i="1"/>
  <c r="E100" i="1"/>
  <c r="G201" i="1"/>
  <c r="H11" i="4" s="1"/>
  <c r="G204" i="1"/>
  <c r="H12" i="4" s="1"/>
  <c r="E227" i="1"/>
  <c r="F25" i="4" s="1"/>
  <c r="G224" i="1"/>
  <c r="H24" i="4" s="1"/>
  <c r="G263" i="1"/>
  <c r="H13" i="4" s="1"/>
  <c r="E263" i="1"/>
  <c r="F13" i="4" s="1"/>
  <c r="G267" i="1"/>
  <c r="H14" i="4" s="1"/>
  <c r="C271" i="1"/>
  <c r="D15" i="4" s="1"/>
  <c r="C15" i="4" s="1"/>
  <c r="I271" i="1"/>
  <c r="J15" i="4" s="1"/>
  <c r="G275" i="1"/>
  <c r="H16" i="4" s="1"/>
  <c r="E275" i="1"/>
  <c r="G279" i="1"/>
  <c r="H33" i="4" s="1"/>
  <c r="E279" i="1"/>
  <c r="F33" i="4" s="1"/>
  <c r="I283" i="1"/>
  <c r="J34" i="4" s="1"/>
  <c r="E287" i="1"/>
  <c r="F35" i="4" s="1"/>
  <c r="G291" i="1"/>
  <c r="H36" i="4" s="1"/>
  <c r="E291" i="1"/>
  <c r="F36" i="4" s="1"/>
  <c r="C295" i="1"/>
  <c r="D37" i="4" s="1"/>
  <c r="C37" i="4" s="1"/>
  <c r="G299" i="1"/>
  <c r="H38" i="4" s="1"/>
  <c r="E299" i="1"/>
  <c r="F38" i="4" s="1"/>
  <c r="I310" i="1"/>
  <c r="J40" i="4" s="1"/>
  <c r="E188" i="1"/>
  <c r="F19" i="4" s="1"/>
  <c r="E90" i="1"/>
  <c r="G100" i="1"/>
  <c r="I167" i="1"/>
  <c r="J17" i="4" s="1"/>
  <c r="C171" i="1"/>
  <c r="I196" i="1"/>
  <c r="J8" i="4" s="1"/>
  <c r="E178" i="1"/>
  <c r="F9" i="4" s="1"/>
  <c r="C178" i="1"/>
  <c r="D9" i="4" s="1"/>
  <c r="C9" i="4" s="1"/>
  <c r="G183" i="1"/>
  <c r="H10" i="4" s="1"/>
  <c r="I183" i="1"/>
  <c r="J10" i="4" s="1"/>
  <c r="C244" i="1"/>
  <c r="D30" i="4" s="1"/>
  <c r="C30" i="4" s="1"/>
  <c r="C319" i="1"/>
  <c r="D43" i="4" s="1"/>
  <c r="C43" i="4" s="1"/>
  <c r="C310" i="1"/>
  <c r="D40" i="4" s="1"/>
  <c r="C40" i="4" s="1"/>
  <c r="G60" i="1"/>
  <c r="E316" i="1"/>
  <c r="F42" i="4" s="1"/>
  <c r="G25" i="1"/>
  <c r="D7" i="4"/>
  <c r="C7" i="4" s="1"/>
  <c r="I208" i="1"/>
  <c r="J21" i="4" s="1"/>
  <c r="E251" i="1"/>
  <c r="F32" i="4" s="1"/>
  <c r="C255" i="1"/>
  <c r="D52" i="4" s="1"/>
  <c r="C52" i="4" s="1"/>
  <c r="I123" i="1"/>
  <c r="E319" i="1"/>
  <c r="F43" i="4" s="1"/>
  <c r="E307" i="1"/>
  <c r="G313" i="1"/>
  <c r="H41" i="4" s="1"/>
  <c r="E204" i="1"/>
  <c r="C227" i="1"/>
  <c r="D25" i="4" s="1"/>
  <c r="C25" i="4" s="1"/>
  <c r="C223" i="1"/>
  <c r="G233" i="1"/>
  <c r="H27" i="4" s="1"/>
  <c r="G223" i="1"/>
  <c r="I263" i="1"/>
  <c r="J13" i="4" s="1"/>
  <c r="I267" i="1"/>
  <c r="J14" i="4" s="1"/>
  <c r="G161" i="1"/>
  <c r="I25" i="1"/>
  <c r="I11" i="1"/>
  <c r="E161" i="1"/>
  <c r="F7" i="4" s="1"/>
  <c r="E7" i="4" s="1"/>
  <c r="C175" i="1"/>
  <c r="D20" i="4" s="1"/>
  <c r="C20" i="4" s="1"/>
  <c r="G178" i="1"/>
  <c r="H9" i="4" s="1"/>
  <c r="I178" i="1"/>
  <c r="J9" i="4" s="1"/>
  <c r="C183" i="1"/>
  <c r="D10" i="4" s="1"/>
  <c r="C10" i="4" s="1"/>
  <c r="E244" i="1"/>
  <c r="F30" i="4" s="1"/>
  <c r="E223" i="1"/>
  <c r="I244" i="1"/>
  <c r="J30" i="4" s="1"/>
  <c r="I222" i="1"/>
  <c r="I416" i="1" s="1"/>
  <c r="I255" i="1"/>
  <c r="J52" i="4" s="1"/>
  <c r="G123" i="1"/>
  <c r="G118" i="1" s="1"/>
  <c r="C267" i="1"/>
  <c r="D14" i="4" s="1"/>
  <c r="C14" i="4" s="1"/>
  <c r="G59" i="1"/>
  <c r="G58" i="1" s="1"/>
  <c r="G241" i="1"/>
  <c r="H29" i="4" s="1"/>
  <c r="I392" i="1"/>
  <c r="H175" i="1"/>
  <c r="C90" i="1"/>
  <c r="B12" i="1"/>
  <c r="G68" i="1"/>
  <c r="E68" i="1"/>
  <c r="G376" i="1"/>
  <c r="G327" i="1" s="1"/>
  <c r="D24" i="3"/>
  <c r="D23" i="3" s="1"/>
  <c r="D53" i="3" s="1"/>
  <c r="B395" i="1" l="1"/>
  <c r="B393" i="1" s="1"/>
  <c r="F223" i="1"/>
  <c r="F221" i="1"/>
  <c r="H224" i="1"/>
  <c r="H220" i="1"/>
  <c r="H219" i="1" s="1"/>
  <c r="I101" i="1"/>
  <c r="D221" i="1"/>
  <c r="F91" i="1"/>
  <c r="H91" i="1"/>
  <c r="C118" i="1"/>
  <c r="D283" i="1"/>
  <c r="E34" i="4" s="1"/>
  <c r="G415" i="1"/>
  <c r="I120" i="1"/>
  <c r="D91" i="1"/>
  <c r="F53" i="1"/>
  <c r="G46" i="4" s="1"/>
  <c r="F55" i="1"/>
  <c r="I119" i="1"/>
  <c r="I413" i="1" s="1"/>
  <c r="D53" i="1"/>
  <c r="E46" i="4" s="1"/>
  <c r="D55" i="1"/>
  <c r="D248" i="1"/>
  <c r="F287" i="1"/>
  <c r="G35" i="4" s="1"/>
  <c r="H309" i="1"/>
  <c r="H93" i="1"/>
  <c r="H53" i="1"/>
  <c r="I46" i="4" s="1"/>
  <c r="H55" i="1"/>
  <c r="F188" i="1"/>
  <c r="H267" i="1"/>
  <c r="I14" i="4" s="1"/>
  <c r="H308" i="1"/>
  <c r="H313" i="1"/>
  <c r="I41" i="4" s="1"/>
  <c r="B418" i="1"/>
  <c r="E50" i="4"/>
  <c r="G50" i="4"/>
  <c r="I50" i="4"/>
  <c r="F93" i="1"/>
  <c r="D93" i="1"/>
  <c r="H148" i="1"/>
  <c r="D319" i="1"/>
  <c r="E43" i="4" s="1"/>
  <c r="F309" i="1"/>
  <c r="F307" i="1" s="1"/>
  <c r="C101" i="1"/>
  <c r="D45" i="4"/>
  <c r="C45" i="4" s="1"/>
  <c r="I25" i="4"/>
  <c r="F159" i="1"/>
  <c r="I375" i="1"/>
  <c r="I327" i="1"/>
  <c r="F23" i="4"/>
  <c r="G101" i="1"/>
  <c r="H45" i="4"/>
  <c r="H196" i="1"/>
  <c r="I8" i="4" s="1"/>
  <c r="H195" i="1"/>
  <c r="H208" i="1"/>
  <c r="H233" i="1"/>
  <c r="I27" i="4" s="1"/>
  <c r="H241" i="1"/>
  <c r="I29" i="4" s="1"/>
  <c r="H248" i="1"/>
  <c r="I31" i="4" s="1"/>
  <c r="D260" i="1"/>
  <c r="H291" i="1"/>
  <c r="I36" i="4" s="1"/>
  <c r="I24" i="4"/>
  <c r="H395" i="1"/>
  <c r="H393" i="1" s="1"/>
  <c r="E49" i="4"/>
  <c r="G49" i="4"/>
  <c r="I49" i="4"/>
  <c r="B15" i="2"/>
  <c r="E40" i="4"/>
  <c r="E25" i="4"/>
  <c r="I48" i="4"/>
  <c r="D18" i="4"/>
  <c r="C18" i="4" s="1"/>
  <c r="F31" i="4"/>
  <c r="I21" i="4"/>
  <c r="E48" i="4"/>
  <c r="F12" i="4"/>
  <c r="I118" i="1"/>
  <c r="F16" i="4"/>
  <c r="F18" i="4"/>
  <c r="F310" i="1"/>
  <c r="G40" i="4" s="1"/>
  <c r="F208" i="1"/>
  <c r="G21" i="4" s="1"/>
  <c r="F255" i="1"/>
  <c r="G52" i="4" s="1"/>
  <c r="B316" i="1"/>
  <c r="D309" i="1"/>
  <c r="D307" i="1" s="1"/>
  <c r="G23" i="4"/>
  <c r="I20" i="4"/>
  <c r="E51" i="4"/>
  <c r="G51" i="4"/>
  <c r="I51" i="4"/>
  <c r="B48" i="2"/>
  <c r="E31" i="4"/>
  <c r="E42" i="4"/>
  <c r="G48" i="4"/>
  <c r="G19" i="4"/>
  <c r="F39" i="4"/>
  <c r="F24" i="4"/>
  <c r="C375" i="1"/>
  <c r="C338" i="1" s="1"/>
  <c r="C327" i="1"/>
  <c r="F41" i="4"/>
  <c r="B213" i="1"/>
  <c r="B251" i="1"/>
  <c r="F267" i="1"/>
  <c r="G14" i="4" s="1"/>
  <c r="F275" i="1"/>
  <c r="G16" i="4" s="1"/>
  <c r="F295" i="1"/>
  <c r="G37" i="4" s="1"/>
  <c r="F316" i="1"/>
  <c r="G42" i="4" s="1"/>
  <c r="G43" i="4"/>
  <c r="G18" i="4"/>
  <c r="E23" i="4"/>
  <c r="I23" i="4"/>
  <c r="E44" i="4"/>
  <c r="G44" i="4"/>
  <c r="G11" i="4"/>
  <c r="I44" i="4"/>
  <c r="C99" i="1"/>
  <c r="C120" i="1"/>
  <c r="H251" i="1"/>
  <c r="I32" i="4" s="1"/>
  <c r="F262" i="1"/>
  <c r="B158" i="1"/>
  <c r="B121" i="1" s="1"/>
  <c r="D196" i="1"/>
  <c r="E8" i="4" s="1"/>
  <c r="H167" i="1"/>
  <c r="I17" i="4" s="1"/>
  <c r="C58" i="1"/>
  <c r="H188" i="1"/>
  <c r="I19" i="4" s="1"/>
  <c r="D213" i="1"/>
  <c r="E22" i="4" s="1"/>
  <c r="B244" i="1"/>
  <c r="H262" i="1"/>
  <c r="C25" i="3"/>
  <c r="C20" i="2"/>
  <c r="C19" i="2" s="1"/>
  <c r="B7" i="2"/>
  <c r="B11" i="2"/>
  <c r="B22" i="2"/>
  <c r="D261" i="1"/>
  <c r="D201" i="1"/>
  <c r="E11" i="4" s="1"/>
  <c r="B11" i="1"/>
  <c r="B7" i="1" s="1"/>
  <c r="F248" i="1"/>
  <c r="G31" i="4" s="1"/>
  <c r="I5" i="1"/>
  <c r="I99" i="1"/>
  <c r="G414" i="1"/>
  <c r="C119" i="1"/>
  <c r="D237" i="1"/>
  <c r="E28" i="4" s="1"/>
  <c r="H283" i="1"/>
  <c r="I34" i="4" s="1"/>
  <c r="H319" i="1"/>
  <c r="I43" i="4" s="1"/>
  <c r="B340" i="1"/>
  <c r="B339" i="1" s="1"/>
  <c r="I58" i="1"/>
  <c r="E58" i="1"/>
  <c r="I117" i="1"/>
  <c r="G119" i="1"/>
  <c r="G413" i="1" s="1"/>
  <c r="H194" i="1"/>
  <c r="F260" i="1"/>
  <c r="G121" i="1"/>
  <c r="G99" i="1"/>
  <c r="C117" i="1"/>
  <c r="F263" i="1"/>
  <c r="G13" i="4" s="1"/>
  <c r="E119" i="1"/>
  <c r="E121" i="1"/>
  <c r="H123" i="1"/>
  <c r="H204" i="1"/>
  <c r="I12" i="4" s="1"/>
  <c r="H260" i="1"/>
  <c r="F261" i="1"/>
  <c r="H75" i="1"/>
  <c r="H73" i="1" s="1"/>
  <c r="B59" i="1"/>
  <c r="G5" i="1"/>
  <c r="H47" i="4" s="1"/>
  <c r="C121" i="1"/>
  <c r="B201" i="1"/>
  <c r="F75" i="1"/>
  <c r="F73" i="1" s="1"/>
  <c r="C5" i="1"/>
  <c r="G117" i="1"/>
  <c r="G116" i="1" s="1"/>
  <c r="I121" i="1"/>
  <c r="D204" i="1"/>
  <c r="E12" i="4" s="1"/>
  <c r="D233" i="1"/>
  <c r="E27" i="4" s="1"/>
  <c r="D262" i="1"/>
  <c r="H261" i="1"/>
  <c r="H279" i="1"/>
  <c r="I33" i="4" s="1"/>
  <c r="H299" i="1"/>
  <c r="I38" i="4" s="1"/>
  <c r="D271" i="1"/>
  <c r="E15" i="4" s="1"/>
  <c r="B60" i="1"/>
  <c r="D75" i="1"/>
  <c r="D73" i="1" s="1"/>
  <c r="B75" i="1"/>
  <c r="B73" i="1" s="1"/>
  <c r="B71" i="1" s="1"/>
  <c r="B100" i="1"/>
  <c r="G307" i="1"/>
  <c r="E117" i="1"/>
  <c r="E412" i="1" s="1"/>
  <c r="C339" i="1"/>
  <c r="D108" i="1"/>
  <c r="E45" i="4" s="1"/>
  <c r="D11" i="1"/>
  <c r="D7" i="1" s="1"/>
  <c r="B248" i="1"/>
  <c r="D395" i="1"/>
  <c r="D392" i="1" s="1"/>
  <c r="F326" i="1"/>
  <c r="H326" i="1"/>
  <c r="I71" i="1"/>
  <c r="I70" i="1" s="1"/>
  <c r="E339" i="1"/>
  <c r="C49" i="1"/>
  <c r="J46" i="4"/>
  <c r="B25" i="1"/>
  <c r="B6" i="1" s="1"/>
  <c r="E393" i="1"/>
  <c r="E71" i="1"/>
  <c r="B108" i="1"/>
  <c r="B101" i="1" s="1"/>
  <c r="E49" i="1"/>
  <c r="E101" i="1"/>
  <c r="F194" i="1"/>
  <c r="H193" i="1"/>
  <c r="H213" i="1"/>
  <c r="I22" i="4" s="1"/>
  <c r="B299" i="1"/>
  <c r="B50" i="1"/>
  <c r="B49" i="1" s="1"/>
  <c r="H50" i="1"/>
  <c r="H49" i="1" s="1"/>
  <c r="B54" i="1"/>
  <c r="B53" i="1" s="1"/>
  <c r="H244" i="1"/>
  <c r="I30" i="4" s="1"/>
  <c r="H303" i="1"/>
  <c r="I39" i="4" s="1"/>
  <c r="B326" i="1"/>
  <c r="D326" i="1"/>
  <c r="B188" i="1"/>
  <c r="H192" i="1"/>
  <c r="F204" i="1"/>
  <c r="G12" i="4" s="1"/>
  <c r="F237" i="1"/>
  <c r="G28" i="4" s="1"/>
  <c r="B271" i="1"/>
  <c r="F271" i="1"/>
  <c r="G15" i="4" s="1"/>
  <c r="H287" i="1"/>
  <c r="I35" i="4" s="1"/>
  <c r="H295" i="1"/>
  <c r="I37" i="4" s="1"/>
  <c r="D313" i="1"/>
  <c r="E41" i="4" s="1"/>
  <c r="C38" i="3"/>
  <c r="F183" i="1"/>
  <c r="G10" i="4" s="1"/>
  <c r="F196" i="1"/>
  <c r="G8" i="4" s="1"/>
  <c r="B216" i="1"/>
  <c r="F108" i="1"/>
  <c r="G45" i="4" s="1"/>
  <c r="I191" i="1"/>
  <c r="B194" i="1"/>
  <c r="F213" i="1"/>
  <c r="G22" i="4" s="1"/>
  <c r="B204" i="1"/>
  <c r="B303" i="1"/>
  <c r="C5" i="5"/>
  <c r="D223" i="1"/>
  <c r="H237" i="1"/>
  <c r="I28" i="4" s="1"/>
  <c r="I219" i="1"/>
  <c r="D244" i="1"/>
  <c r="E30" i="4" s="1"/>
  <c r="D241" i="1"/>
  <c r="E29" i="4" s="1"/>
  <c r="F395" i="1"/>
  <c r="F392" i="1" s="1"/>
  <c r="E416" i="1"/>
  <c r="D50" i="1"/>
  <c r="D49" i="1" s="1"/>
  <c r="D295" i="1"/>
  <c r="E37" i="4" s="1"/>
  <c r="D291" i="1"/>
  <c r="E36" i="4" s="1"/>
  <c r="B291" i="1"/>
  <c r="F303" i="1"/>
  <c r="G39" i="4" s="1"/>
  <c r="B237" i="1"/>
  <c r="F251" i="1"/>
  <c r="G32" i="4" s="1"/>
  <c r="F227" i="1"/>
  <c r="G25" i="4" s="1"/>
  <c r="B227" i="1"/>
  <c r="F224" i="1"/>
  <c r="G24" i="4" s="1"/>
  <c r="B208" i="1"/>
  <c r="G393" i="1"/>
  <c r="G325" i="1" s="1"/>
  <c r="G90" i="1"/>
  <c r="B392" i="1"/>
  <c r="F50" i="1"/>
  <c r="F49" i="1" s="1"/>
  <c r="D148" i="1"/>
  <c r="B148" i="1"/>
  <c r="D208" i="1"/>
  <c r="E21" i="4" s="1"/>
  <c r="B195" i="1"/>
  <c r="D251" i="1"/>
  <c r="E32" i="4" s="1"/>
  <c r="B283" i="1"/>
  <c r="D303" i="1"/>
  <c r="E39" i="4" s="1"/>
  <c r="E259" i="1"/>
  <c r="H11" i="1"/>
  <c r="H7" i="1" s="1"/>
  <c r="H25" i="1"/>
  <c r="F11" i="1"/>
  <c r="F25" i="1"/>
  <c r="B123" i="1"/>
  <c r="F178" i="1"/>
  <c r="G9" i="4" s="1"/>
  <c r="F150" i="1"/>
  <c r="F148" i="1" s="1"/>
  <c r="H340" i="1"/>
  <c r="H339" i="1" s="1"/>
  <c r="D194" i="1"/>
  <c r="B223" i="1"/>
  <c r="B167" i="1"/>
  <c r="B183" i="1"/>
  <c r="B175" i="1" s="1"/>
  <c r="B178" i="1"/>
  <c r="D275" i="1"/>
  <c r="E16" i="4" s="1"/>
  <c r="D267" i="1"/>
  <c r="E14" i="4" s="1"/>
  <c r="G259" i="1"/>
  <c r="C259" i="1"/>
  <c r="C219" i="1"/>
  <c r="H201" i="1"/>
  <c r="I11" i="4" s="1"/>
  <c r="F192" i="1"/>
  <c r="E191" i="1"/>
  <c r="D192" i="1"/>
  <c r="B192" i="1"/>
  <c r="G191" i="1"/>
  <c r="H183" i="1"/>
  <c r="I10" i="4" s="1"/>
  <c r="C155" i="1"/>
  <c r="E155" i="1"/>
  <c r="B376" i="1"/>
  <c r="D230" i="1"/>
  <c r="E26" i="4" s="1"/>
  <c r="F241" i="1"/>
  <c r="G29" i="4" s="1"/>
  <c r="B241" i="1"/>
  <c r="C307" i="1"/>
  <c r="B295" i="1"/>
  <c r="F299" i="1"/>
  <c r="G38" i="4" s="1"/>
  <c r="B233" i="1"/>
  <c r="E219" i="1"/>
  <c r="F193" i="1"/>
  <c r="D123" i="1"/>
  <c r="B267" i="1"/>
  <c r="D255" i="1"/>
  <c r="E52" i="4" s="1"/>
  <c r="B255" i="1"/>
  <c r="D193" i="1"/>
  <c r="B193" i="1"/>
  <c r="C191" i="1"/>
  <c r="E414" i="1"/>
  <c r="G155" i="1"/>
  <c r="H166" i="1"/>
  <c r="H160" i="1" s="1"/>
  <c r="H157" i="1"/>
  <c r="I259" i="1"/>
  <c r="I155" i="1"/>
  <c r="F123" i="1"/>
  <c r="F158" i="1"/>
  <c r="F121" i="1" s="1"/>
  <c r="F417" i="1"/>
  <c r="G375" i="1"/>
  <c r="G338" i="1" s="1"/>
  <c r="B156" i="1"/>
  <c r="I90" i="1"/>
  <c r="I89" i="1"/>
  <c r="H275" i="1"/>
  <c r="I16" i="4" s="1"/>
  <c r="F340" i="1"/>
  <c r="E375" i="1"/>
  <c r="H174" i="1"/>
  <c r="B263" i="1"/>
  <c r="B261" i="1"/>
  <c r="D263" i="1"/>
  <c r="E13" i="4" s="1"/>
  <c r="H263" i="1"/>
  <c r="I13" i="4" s="1"/>
  <c r="B275" i="1"/>
  <c r="B260" i="1"/>
  <c r="B287" i="1"/>
  <c r="B279" i="1"/>
  <c r="B262" i="1"/>
  <c r="D287" i="1"/>
  <c r="E35" i="4" s="1"/>
  <c r="H310" i="1"/>
  <c r="I40" i="4" s="1"/>
  <c r="C392" i="1"/>
  <c r="C393" i="1"/>
  <c r="C45" i="3"/>
  <c r="G219" i="1"/>
  <c r="I338" i="1"/>
  <c r="I339" i="1"/>
  <c r="H178" i="1"/>
  <c r="I9" i="4" s="1"/>
  <c r="D183" i="1"/>
  <c r="E10" i="4" s="1"/>
  <c r="F175" i="1"/>
  <c r="G20" i="4" s="1"/>
  <c r="D224" i="1"/>
  <c r="E24" i="4" s="1"/>
  <c r="I414" i="1"/>
  <c r="C6" i="2"/>
  <c r="C48" i="2"/>
  <c r="D25" i="1"/>
  <c r="H255" i="1"/>
  <c r="I52" i="4" s="1"/>
  <c r="F233" i="1"/>
  <c r="G27" i="4" s="1"/>
  <c r="F279" i="1"/>
  <c r="G33" i="4" s="1"/>
  <c r="F283" i="1"/>
  <c r="G34" i="4" s="1"/>
  <c r="F291" i="1"/>
  <c r="G36" i="4" s="1"/>
  <c r="B309" i="1"/>
  <c r="B310" i="1"/>
  <c r="B308" i="1"/>
  <c r="B313" i="1"/>
  <c r="D340" i="1"/>
  <c r="H376" i="1"/>
  <c r="H375" i="1" s="1"/>
  <c r="D376" i="1"/>
  <c r="D327" i="1" s="1"/>
  <c r="F376" i="1"/>
  <c r="F327" i="1" s="1"/>
  <c r="D188" i="1"/>
  <c r="E19" i="4" s="1"/>
  <c r="F244" i="1"/>
  <c r="G30" i="4" s="1"/>
  <c r="D279" i="1"/>
  <c r="E33" i="4" s="1"/>
  <c r="D299" i="1"/>
  <c r="E38" i="4" s="1"/>
  <c r="H316" i="1"/>
  <c r="I42" i="4" s="1"/>
  <c r="H392" i="1" l="1"/>
  <c r="G411" i="1"/>
  <c r="C116" i="1"/>
  <c r="J47" i="4"/>
  <c r="J55" i="4" s="1"/>
  <c r="H307" i="1"/>
  <c r="C415" i="1"/>
  <c r="I415" i="1"/>
  <c r="E325" i="1"/>
  <c r="E411" i="1" s="1"/>
  <c r="E415" i="1"/>
  <c r="H120" i="1"/>
  <c r="H325" i="1"/>
  <c r="H55" i="4"/>
  <c r="D393" i="1"/>
  <c r="C24" i="3"/>
  <c r="C23" i="3" s="1"/>
  <c r="C325" i="1"/>
  <c r="C324" i="1" s="1"/>
  <c r="H118" i="1"/>
  <c r="B6" i="2"/>
  <c r="H338" i="1"/>
  <c r="I325" i="1"/>
  <c r="I411" i="1" s="1"/>
  <c r="C64" i="2"/>
  <c r="B5" i="1"/>
  <c r="H327" i="1"/>
  <c r="B21" i="2"/>
  <c r="B20" i="2" s="1"/>
  <c r="B19" i="2" s="1"/>
  <c r="B307" i="1"/>
  <c r="F119" i="1"/>
  <c r="H191" i="1"/>
  <c r="F219" i="1"/>
  <c r="B58" i="1"/>
  <c r="B412" i="1"/>
  <c r="E5" i="1"/>
  <c r="B99" i="1"/>
  <c r="B259" i="1"/>
  <c r="E99" i="1"/>
  <c r="F5" i="1"/>
  <c r="H5" i="1"/>
  <c r="B219" i="1"/>
  <c r="E338" i="1"/>
  <c r="C413" i="1"/>
  <c r="C414" i="1"/>
  <c r="C70" i="1"/>
  <c r="D47" i="4" s="1"/>
  <c r="E413" i="1"/>
  <c r="E70" i="1"/>
  <c r="C412" i="1"/>
  <c r="C53" i="3"/>
  <c r="F393" i="1"/>
  <c r="F191" i="1"/>
  <c r="B375" i="1"/>
  <c r="B338" i="1" s="1"/>
  <c r="B327" i="1"/>
  <c r="D219" i="1"/>
  <c r="B325" i="1"/>
  <c r="F259" i="1"/>
  <c r="B191" i="1"/>
  <c r="B196" i="1"/>
  <c r="D178" i="1"/>
  <c r="E9" i="4" s="1"/>
  <c r="G412" i="1"/>
  <c r="G324" i="1"/>
  <c r="F375" i="1"/>
  <c r="F338" i="1" s="1"/>
  <c r="F157" i="1"/>
  <c r="F118" i="1" s="1"/>
  <c r="D259" i="1"/>
  <c r="B171" i="1"/>
  <c r="B157" i="1"/>
  <c r="F339" i="1"/>
  <c r="I412" i="1"/>
  <c r="I116" i="1"/>
  <c r="D160" i="1"/>
  <c r="D120" i="1" s="1"/>
  <c r="D375" i="1"/>
  <c r="D338" i="1" s="1"/>
  <c r="E116" i="1"/>
  <c r="F167" i="1"/>
  <c r="G17" i="4" s="1"/>
  <c r="H156" i="1"/>
  <c r="H117" i="1" s="1"/>
  <c r="H171" i="1"/>
  <c r="F160" i="1"/>
  <c r="F120" i="1" s="1"/>
  <c r="H259" i="1"/>
  <c r="D339" i="1"/>
  <c r="D5" i="1"/>
  <c r="D175" i="1"/>
  <c r="G410" i="1" l="1"/>
  <c r="E410" i="1"/>
  <c r="I410" i="1"/>
  <c r="F325" i="1"/>
  <c r="E324" i="1"/>
  <c r="F47" i="4"/>
  <c r="F55" i="4" s="1"/>
  <c r="D167" i="1"/>
  <c r="E17" i="4" s="1"/>
  <c r="E20" i="4"/>
  <c r="D325" i="1"/>
  <c r="D324" i="1" s="1"/>
  <c r="B324" i="1"/>
  <c r="B64" i="2"/>
  <c r="B411" i="1"/>
  <c r="H164" i="1"/>
  <c r="H161" i="1" s="1"/>
  <c r="I18" i="4"/>
  <c r="I324" i="1"/>
  <c r="D55" i="4"/>
  <c r="C47" i="4"/>
  <c r="C55" i="4" s="1"/>
  <c r="C411" i="1"/>
  <c r="B118" i="1"/>
  <c r="F324" i="1"/>
  <c r="H417" i="1"/>
  <c r="H158" i="1"/>
  <c r="H121" i="1" s="1"/>
  <c r="B160" i="1"/>
  <c r="B120" i="1" s="1"/>
  <c r="B414" i="1" s="1"/>
  <c r="D191" i="1"/>
  <c r="D157" i="1"/>
  <c r="D118" i="1" s="1"/>
  <c r="F161" i="1"/>
  <c r="F156" i="1"/>
  <c r="F117" i="1" s="1"/>
  <c r="H324" i="1"/>
  <c r="D171" i="1"/>
  <c r="B159" i="1"/>
  <c r="B161" i="1"/>
  <c r="B155" i="1" l="1"/>
  <c r="H159" i="1"/>
  <c r="H119" i="1" s="1"/>
  <c r="H116" i="1" s="1"/>
  <c r="D159" i="1"/>
  <c r="D119" i="1" s="1"/>
  <c r="E18" i="4"/>
  <c r="C410" i="1"/>
  <c r="H155" i="1"/>
  <c r="H412" i="1"/>
  <c r="F155" i="1"/>
  <c r="D158" i="1"/>
  <c r="D121" i="1" s="1"/>
  <c r="D417" i="1"/>
  <c r="B119" i="1"/>
  <c r="D161" i="1"/>
  <c r="D156" i="1"/>
  <c r="D117" i="1" s="1"/>
  <c r="B116" i="1" l="1"/>
  <c r="B413" i="1"/>
  <c r="F412" i="1"/>
  <c r="F116" i="1"/>
  <c r="D155" i="1"/>
  <c r="D116" i="1" l="1"/>
  <c r="D412" i="1"/>
  <c r="H102" i="1"/>
  <c r="H414" i="1" s="1"/>
  <c r="H109" i="1"/>
  <c r="H108" i="1" s="1"/>
  <c r="I45" i="4" s="1"/>
  <c r="H101" i="1" l="1"/>
  <c r="H413" i="1" s="1"/>
  <c r="H100" i="1"/>
  <c r="F102" i="1"/>
  <c r="F414" i="1" s="1"/>
  <c r="H99" i="1" l="1"/>
  <c r="F101" i="1"/>
  <c r="F413" i="1" s="1"/>
  <c r="F100" i="1"/>
  <c r="D102" i="1"/>
  <c r="D414" i="1" s="1"/>
  <c r="H92" i="1"/>
  <c r="H418" i="1"/>
  <c r="F99" i="1" l="1"/>
  <c r="B93" i="1"/>
  <c r="D100" i="1"/>
  <c r="D101" i="1"/>
  <c r="D413" i="1" s="1"/>
  <c r="F92" i="1"/>
  <c r="F418" i="1"/>
  <c r="H89" i="1"/>
  <c r="H90" i="1"/>
  <c r="D99" i="1" l="1"/>
  <c r="H71" i="1"/>
  <c r="H70" i="1" s="1"/>
  <c r="H68" i="1" s="1"/>
  <c r="H61" i="1"/>
  <c r="H60" i="1"/>
  <c r="F90" i="1"/>
  <c r="F89" i="1"/>
  <c r="F71" i="1" s="1"/>
  <c r="F70" i="1" s="1"/>
  <c r="F68" i="1" s="1"/>
  <c r="B89" i="1"/>
  <c r="B70" i="1" s="1"/>
  <c r="B68" i="1" s="1"/>
  <c r="B415" i="1" s="1"/>
  <c r="B410" i="1" s="1"/>
  <c r="H415" i="1" l="1"/>
  <c r="H59" i="1"/>
  <c r="H411" i="1" s="1"/>
  <c r="F61" i="1"/>
  <c r="F60" i="1"/>
  <c r="F415" i="1" s="1"/>
  <c r="D418" i="1"/>
  <c r="H410" i="1" l="1"/>
  <c r="H58" i="1"/>
  <c r="F59" i="1"/>
  <c r="F411" i="1" s="1"/>
  <c r="F410" i="1" s="1"/>
  <c r="I47" i="4" l="1"/>
  <c r="I55" i="4" s="1"/>
  <c r="F58" i="1"/>
  <c r="D61" i="1"/>
  <c r="D60" i="1"/>
  <c r="G47" i="4" l="1"/>
  <c r="G55" i="4" s="1"/>
  <c r="D59" i="1"/>
  <c r="D71" i="1"/>
  <c r="D68" i="1"/>
  <c r="D415" i="1" s="1"/>
  <c r="D89" i="1"/>
  <c r="D90" i="1"/>
  <c r="D58" i="1" l="1"/>
  <c r="D411" i="1"/>
  <c r="D410" i="1" s="1"/>
  <c r="D70" i="1"/>
  <c r="E47" i="4" l="1"/>
  <c r="E55" i="4" s="1"/>
</calcChain>
</file>

<file path=xl/sharedStrings.xml><?xml version="1.0" encoding="utf-8"?>
<sst xmlns="http://schemas.openxmlformats.org/spreadsheetml/2006/main" count="719" uniqueCount="497">
  <si>
    <t>IŠLAIDOS</t>
  </si>
  <si>
    <t>1.Bendros valstybės paslaugos, iš jų:</t>
  </si>
  <si>
    <t>valstybės (perduotos savivaldybei) funkcijoms vykdyti</t>
  </si>
  <si>
    <t>Savivaldybės biudžetas</t>
  </si>
  <si>
    <t>Patalpų nuoma</t>
  </si>
  <si>
    <t xml:space="preserve">1.1.Valdžios ir valdymo įstaigų išlaikymas (administracija), </t>
  </si>
  <si>
    <t>1.2.Kontrolieriaus tarnyba</t>
  </si>
  <si>
    <t>1.3.Seniūnijos</t>
  </si>
  <si>
    <t>Akmenynės</t>
  </si>
  <si>
    <t>Baltosios Vokės</t>
  </si>
  <si>
    <t>Butrimonių</t>
  </si>
  <si>
    <t>Dainavos</t>
  </si>
  <si>
    <t>Dieveniškių</t>
  </si>
  <si>
    <t>Eišiškių</t>
  </si>
  <si>
    <t>Gerviškių</t>
  </si>
  <si>
    <t>Jašiūnų</t>
  </si>
  <si>
    <t>Kalesninkų</t>
  </si>
  <si>
    <t>Pabarės</t>
  </si>
  <si>
    <t>Poškonių</t>
  </si>
  <si>
    <t>Šalčininkų</t>
  </si>
  <si>
    <t>Turgelių</t>
  </si>
  <si>
    <t>1.4.Valstybinės (perduotos savivaldybei) funkcijos, iš jų:</t>
  </si>
  <si>
    <t>1.4.1.Gyventojų registro tvarkymas ir duomenų valstybės registrams teikimas</t>
  </si>
  <si>
    <t>1.4.2. Archyvinių dokumentų tvarkymas</t>
  </si>
  <si>
    <t>1.4.3.Vaikų teisių apsauga</t>
  </si>
  <si>
    <t>1.4.4. Jaunimo teisių apsauga</t>
  </si>
  <si>
    <t>1.4.5.Valstybinės kalbos vartojimo ir taisyklingumo kontrolė</t>
  </si>
  <si>
    <t>1.4.6.Civilinės būklės aktų registravimas</t>
  </si>
  <si>
    <t>1.4.7.Pirminė teisinė pagalba</t>
  </si>
  <si>
    <t>1.4.8.Duomenų teikimas valstybės suteiktos pagalbos registrui</t>
  </si>
  <si>
    <t>1.4.9.Gyvenamosios vietos deklaravimo duomenų ir gyv. vietos neturinčių asmenų apskaitos duomenų tvarkymas</t>
  </si>
  <si>
    <t>1.5.Administracijos direktoriaus rezervas</t>
  </si>
  <si>
    <t>1.6.Savivaldybės asociacijos nario mokestis</t>
  </si>
  <si>
    <t>1.7.Reprezentacijos išlaidos, iš jų:</t>
  </si>
  <si>
    <t>Mero fondas</t>
  </si>
  <si>
    <t>1.8.Palūkanos už banko paskolas</t>
  </si>
  <si>
    <t>1.9.Jaunimo programos</t>
  </si>
  <si>
    <t>1.10.Kompensuojama ilgalaikio turto nuoma</t>
  </si>
  <si>
    <t>1.11.Tarybos narių veiklos apmokėjimas</t>
  </si>
  <si>
    <t>1.12.Investicinių projektų, paraiškų rengimo, konsultavimo paslaugų lėšų poreikis</t>
  </si>
  <si>
    <t>1.13. Rinkimams organizuoti</t>
  </si>
  <si>
    <t>1.14. Savivaldybės nuosavybėn priskirto ir perduodamo turto techninei inventorizacijai atlikti arba jai patikslinti</t>
  </si>
  <si>
    <t>iš jų valstybinėms (perduotoms savivaldybei) funkcijoms vykdyti</t>
  </si>
  <si>
    <t>2.1.Mobilizacijos administravimui</t>
  </si>
  <si>
    <t>2.2.Civilinės saugos organizavimas</t>
  </si>
  <si>
    <t>3. Viešoji tvarka ir visuomenės apsauga,</t>
  </si>
  <si>
    <t>3.1.Priešgaisrinės tarnybos organizavimas</t>
  </si>
  <si>
    <t>4. Ekonomika,</t>
  </si>
  <si>
    <t>4.1.Darbo rinkos politikos rengimas ir įgyvendinimas, iš jų:</t>
  </si>
  <si>
    <t>Viešieji darbai, iš jų:</t>
  </si>
  <si>
    <t>Administravimo išlaidos</t>
  </si>
  <si>
    <t>4.2.Melioracija ir dirvų kalkinimas</t>
  </si>
  <si>
    <t>4.3.Žemės ūkio funkcijoms vykdyti</t>
  </si>
  <si>
    <t>4.4.Nuostolingų reisų kompensavimas</t>
  </si>
  <si>
    <t>4.5. Leader programa</t>
  </si>
  <si>
    <t>5. Aplinkos apsauga</t>
  </si>
  <si>
    <t>5.1.Specialioji aplinkos apsaugos rėmimo programa</t>
  </si>
  <si>
    <t>6.Būstas ir komunalinis ūkis</t>
  </si>
  <si>
    <t>6.1. Daugiabučių namų savininkų bendrijų rėmimo programa</t>
  </si>
  <si>
    <t>6.2. Komunalinio ūkio plėtra bei išlaikymas, iš jų:</t>
  </si>
  <si>
    <t>6.2.1.Šalčininkų rajono savivaldybės administracija</t>
  </si>
  <si>
    <t>6.2.2.Seniūnijos</t>
  </si>
  <si>
    <t xml:space="preserve">7. Sveikatos apsauga, </t>
  </si>
  <si>
    <t>7.1. Sveikatos priežiūra mokyklose</t>
  </si>
  <si>
    <t>7.2. Dantų protezavimo programa</t>
  </si>
  <si>
    <t>7.3.Savivaldybės visuomenės sveikatos priežiūros funkcijoms vykdyti, iš jų valstybinėms (perduotoms savivaldybei) funkcijoms vykdyti</t>
  </si>
  <si>
    <t>7.4. Sveikatos projektams, programoms finansuoti</t>
  </si>
  <si>
    <t>7.5. Studijų rėmimo programa</t>
  </si>
  <si>
    <t>8. Poilsis, kultūra ir religija</t>
  </si>
  <si>
    <t>Teikiamų paslaugų programoms finansuoti</t>
  </si>
  <si>
    <t>Ilgalaikio turto nuoma</t>
  </si>
  <si>
    <t>8.1. Sporto programos</t>
  </si>
  <si>
    <t>8.2.Viešoji biblioteka, iš jų:</t>
  </si>
  <si>
    <t>8.3. Bibliotekos programoms finansuoti</t>
  </si>
  <si>
    <t>8.4. Kultūros centras, iš jų:</t>
  </si>
  <si>
    <t>Pagrindinių renginių programa</t>
  </si>
  <si>
    <t>8.5. Kultūros centrui programoms finansuoti, iš jų:</t>
  </si>
  <si>
    <t>8.5.1.Pagrindinių renginių programa</t>
  </si>
  <si>
    <t>8.6. Kultūros centrui kompensuojama ilgalaikio turto nuoma</t>
  </si>
  <si>
    <t>8.7.Nebiudžetinių įstaigų (organizacijų ) programų rėmimas</t>
  </si>
  <si>
    <t>8.8.Šalčios krašto šventė</t>
  </si>
  <si>
    <t>8.9. Religinių bendrijų rėmimas</t>
  </si>
  <si>
    <t>8.10. Paminklosauga</t>
  </si>
  <si>
    <t>Krepšelis</t>
  </si>
  <si>
    <t>Savivaldybės lėšos</t>
  </si>
  <si>
    <t>Biudžetinių įstaigų teikiamų paslaugų programa</t>
  </si>
  <si>
    <t>Speciali tikslinė dotacija</t>
  </si>
  <si>
    <t>9.1. Moksleivių pavėžėjimas</t>
  </si>
  <si>
    <t>9.1.1. Šalčininkų J. Sniadeckio gimnazija</t>
  </si>
  <si>
    <t>9.1.2. Eišiškių S. Rapolionio gimnazija</t>
  </si>
  <si>
    <t>9.1.3. Eišiškių gimnazija</t>
  </si>
  <si>
    <t>9.1.4. Šalčininkų „Santarvės“ vidurinė mokykla</t>
  </si>
  <si>
    <t>9.1.5. B. Vokės „Šilo“ vidurinė mokykla</t>
  </si>
  <si>
    <t>9.1.6. B. Vokės E. Ožeškovos vidurinė mokykla</t>
  </si>
  <si>
    <t>9.1.8. Dieveniškių „Ryto“ vidurinė mokykla</t>
  </si>
  <si>
    <t>9.1.9. Dieveniškių A. Mickevičiaus vidurinė mokykla</t>
  </si>
  <si>
    <t>9.1.12. Kalesninkų L. Narbuto vidurinė mokykla</t>
  </si>
  <si>
    <t>9.1.14. Čiužiakampio pagrindinė mokykla</t>
  </si>
  <si>
    <t>9.1.15. Jašiūnų muzikos mokykla</t>
  </si>
  <si>
    <t>9.1.16. Dainavos pagrindinė mokykla</t>
  </si>
  <si>
    <t>9.1.17. Jašiūnų pagrindinė mokykla</t>
  </si>
  <si>
    <t>9.1.18. Šalčininkėlių pagrindinė mokykla</t>
  </si>
  <si>
    <t>9.1.19. Poškonių pagrindinė mokykla</t>
  </si>
  <si>
    <t>9.1.20. Eišiškių muzikos mokykla</t>
  </si>
  <si>
    <t>9.1.21. Šalčininkų S. Moniuškos menų mokykla</t>
  </si>
  <si>
    <t>9.1.22. Šalčininkų vaikų globos namai</t>
  </si>
  <si>
    <t>9.1.23. Šalčininkų specialioji mokykla</t>
  </si>
  <si>
    <t>9.1.24. Šalčininkų rajono savivaldybės administracija</t>
  </si>
  <si>
    <t>9.2.Šalčininkų rajono savivaldybės administracijos švietimo įstaigų Moksleivio krepšelis (7℅):</t>
  </si>
  <si>
    <t>9.2.1. Pedagoginei psichologinei pagalbai organizuoti</t>
  </si>
  <si>
    <t>9.2.2. Brandos egzaminams organizuoti ir vykdyti</t>
  </si>
  <si>
    <t>9.2.3. Profesinės linkmės moduliams neformaliojo švietimo mokyklose finansuoti</t>
  </si>
  <si>
    <t>9.2.4. Neformaliajam švietimui, papildančiam bendrąsias pradinio, pagrindinio ir vidurinio ugdymo programas</t>
  </si>
  <si>
    <t>9.2.5 Pedagoginių darbuotojų tarifinių atlygių koeficientų skirtumams išlyginti mokyklose, bendrojo lavinimo, ikimokyklinio ir priešmokyklinio ugdymo prieinamumui užtikrinti, ikimokyklinio ugdymo formų įvairovei įgyvendinti</t>
  </si>
  <si>
    <t>9.2.6. Finansuoti mažiau pasirenkamų užsienio kalbų (prancūzų, vokiečių ir kitų) mokymuisi mobiliosiose grupėse, mažesnėse už numatytąsias švietimo ir mokslo ministro tvirtinamuose bendruosiuose pradinio, pagrindinio ir vidurinio ugdymo programų ugdymo planuose</t>
  </si>
  <si>
    <t>9.3. Gimnazijos,iš jų:</t>
  </si>
  <si>
    <t>Mokinio krepšelis</t>
  </si>
  <si>
    <t>Klasės specialiųjų ugdymosi poreikių turintiems mokiniams</t>
  </si>
  <si>
    <t>Įstaigos teikiamų paslaugų programa</t>
  </si>
  <si>
    <t>9.3.1. Šalčininkų J. Sniadeckio gimnazija, iš jų:</t>
  </si>
  <si>
    <t>9.3.2. Eišiškių gimnazija, iš jų:</t>
  </si>
  <si>
    <t>9.3.4. Butrimonių A. Krepštul gimnazija, iš jų:</t>
  </si>
  <si>
    <t>9.4. Vidurinės mokyklos, iš jų:</t>
  </si>
  <si>
    <t>9.4.1. Šalčininkų „Santarvės“ vidurinė mokykla, iš jų:</t>
  </si>
  <si>
    <t>9.5. Pagrindinės mokyklos, iš jų:</t>
  </si>
  <si>
    <t>9.6. Ikimokyklinės įstaigos, iš jų:</t>
  </si>
  <si>
    <t>9.6.1.Šalčininkų lopšelis-darželis „Pasaka“, iš jų:</t>
  </si>
  <si>
    <t>9.6.2. Šalčininkų lopšelis-darželis „Vyturėlis“, iš jų:</t>
  </si>
  <si>
    <t>9.6.3. Eišiškių lopšelis-darželis „Žiburėlis“, iš jų:</t>
  </si>
  <si>
    <t>9.6.4. Jašiūnų lopšelis-darželis „Žilvitis“, iš jų:</t>
  </si>
  <si>
    <t>9.6.5. B. Vokės lopšelis- darželis</t>
  </si>
  <si>
    <t>9.6.6. Butrimonių lopšelis- darželis</t>
  </si>
  <si>
    <t>9.6.7. Dieveniškių lopšelis- darželis</t>
  </si>
  <si>
    <t>9.6.8. Jančiūnų universalus daugiafunkcis centras</t>
  </si>
  <si>
    <t>9.6.9. Kalesninkų lopšelis –darželis</t>
  </si>
  <si>
    <t>9.6.10. Poškonių lopšelis- darželis</t>
  </si>
  <si>
    <t>9.6.11. Zavišonių lopšelis - darželis „Varpelis“</t>
  </si>
  <si>
    <t>9.7. Neformaliojo ugdymo įstaigos, iš jų:</t>
  </si>
  <si>
    <t>9.7.1. Eišiškių muzikos mokykla</t>
  </si>
  <si>
    <t>9.7.2. Eišiškių A. Ratkevičiaus sporto mokykla</t>
  </si>
  <si>
    <t>9.7.3. Jašiūnų muzikos mokykla</t>
  </si>
  <si>
    <t>9.7.4. Šalčininkų S. Moniuškos muzikos mokykla</t>
  </si>
  <si>
    <t>9.8.Švietimo programoms finansuoti</t>
  </si>
  <si>
    <t>10. Socialinė apsauga,</t>
  </si>
  <si>
    <t>iš jų valstybinėms (perduotoms savivaldybei) funkcijoms vykdyti:</t>
  </si>
  <si>
    <t>Biudžetinių įstaigų programoms finansuoti</t>
  </si>
  <si>
    <t>10.1. Socialinių išmokų skaičiavimas ir mokėjimas (savivaldybės biudžetas)</t>
  </si>
  <si>
    <t>10.2. Administravimo išlaidos</t>
  </si>
  <si>
    <t>10.3. Socialinių išmokų skaičiavimas ir mokėjimas ,valstybės (perduotoms savivaldybei) funkcijoms vykdyti</t>
  </si>
  <si>
    <t>10.4.Administravimo išlaidos</t>
  </si>
  <si>
    <t>10.5.Savivaldybės nustatyta tvarka išmokoms mokėti</t>
  </si>
  <si>
    <t>10.6.Gaisrų prevencijos progrma</t>
  </si>
  <si>
    <t>10.7. Kompensacijų (šildymo išlaidų, išlaidų šaltam ir karštam vandeniui) skaičiavimas ir mokėjimas. (valstybės (perduotoms savivaldybei)funkcijoms vykdyti), iš jų:</t>
  </si>
  <si>
    <t>10.8. Administravimo išlaidos</t>
  </si>
  <si>
    <t>10.9. Piniginei socialinei paramai, nustatytai Piniginės socialinės paramos nepasiturintiems gyventojams įstatymo (naudoti 4 procentus kompensacijoms skirtų lėšų)</t>
  </si>
  <si>
    <t>10.10.Savivaldybės nustatyta tvarka kompensacijoms mokėti</t>
  </si>
  <si>
    <t>10.11.Socialinė parama mokiniams</t>
  </si>
  <si>
    <t>iš jų : valstybės (perduotos savivaldybei)funkcijoms vykdyti:</t>
  </si>
  <si>
    <t>10.11.1. Išlaidoms už įsigytus produktus, iš jų:</t>
  </si>
  <si>
    <t>10.11.1.1 .Eišiškių gimnazija</t>
  </si>
  <si>
    <t>10.11.1.2.Eišiškių S.Rapalionio gimnazija</t>
  </si>
  <si>
    <t>10.11.1.3. Šalčininkų J. Sniadeckio gimnazija</t>
  </si>
  <si>
    <t>10.11.1.4. Šalčininkų „Santarvės “ vidurinė mokykla</t>
  </si>
  <si>
    <t>10.11.1.5. Jašiūnų M. Balinskio vidurinė mokykla</t>
  </si>
  <si>
    <t>10.11.1.6. Jašiūnų „Aušros“ vidurinė mokykla</t>
  </si>
  <si>
    <t>10.11.1.7. Dieveniškių „Ryto“ vidurinė mokykla</t>
  </si>
  <si>
    <t>10.11.1.8. Dieveniškių A. Mickevičiaus vidurinė mokykla</t>
  </si>
  <si>
    <t>10.11.1.9. Eišiškių lopšelis-darželis „Žiburėlis“</t>
  </si>
  <si>
    <t>10.11.1.10 .Jašiūnų lopšelis-darželis „Žilvitis“</t>
  </si>
  <si>
    <t>10.11.1.11. Šalčininkų lopšelis-darželis „Pasaka“</t>
  </si>
  <si>
    <t>10.11.1.12.  Šalčininkų lopšelis-darželis „Vyturėlis“</t>
  </si>
  <si>
    <t>10.11.1.13. B. Vokės „Šilo“ vidurinė mokykla</t>
  </si>
  <si>
    <t>10.11.1.14. B. Vokės E. Ožeškovos vidurinė mokykla</t>
  </si>
  <si>
    <t>10.11.1.15. Butrimonių A. Krepštul gimnazija</t>
  </si>
  <si>
    <t>10.11.1.16. Kalesninkų L. Narbuto vidurinė mokykla</t>
  </si>
  <si>
    <t>10.11.1.17. Turgelių P.K. Bžostovskio vidurinė mokykla</t>
  </si>
  <si>
    <t>10.11.1.18. Čiužiakampio pagrindinė mokykla</t>
  </si>
  <si>
    <t>10.11.1.20. Dainavos pagrindinė mokykla</t>
  </si>
  <si>
    <t>10.11.1.21. Jašiūnų pagrindinė mokykla</t>
  </si>
  <si>
    <t>10.11.1.22. Pabarės pagrindinė mokykla</t>
  </si>
  <si>
    <t>10.11.1.23. Poškonių pagrindinė mokykla</t>
  </si>
  <si>
    <t>10.11.1.24. Šalčininkėlių pagrindinė mokykla</t>
  </si>
  <si>
    <t>10.11.1.27.  Baltosios Vokės lopšelis-darželis</t>
  </si>
  <si>
    <t>10.11.1.28.  Butrimonių lopšelis-darželis</t>
  </si>
  <si>
    <t>10.11.1.29.  Dieveniškių lopšelis-darželis</t>
  </si>
  <si>
    <t>10.11.1.30.  Poškonių lopšelis-darelis</t>
  </si>
  <si>
    <t>10.11.1.31.  Zavišonių lopšelis-darželis „Varpelis“</t>
  </si>
  <si>
    <t>10.11.1.33.  Kalesninkų lopšelis-darželis</t>
  </si>
  <si>
    <t>10.11.2.Išlaidoms už įsigytus mokinio reikmenis</t>
  </si>
  <si>
    <t>10.11.3.1.Administravimo išlaidos iš savivaldybės biudžeto, iš jų:</t>
  </si>
  <si>
    <t>10.11.3.1.1. Šalčininkų J. Sniadeckio gimnazija</t>
  </si>
  <si>
    <t>10.11.3.1.2. Šalčininkų „Santarvės “ vidurinė mokykla</t>
  </si>
  <si>
    <t>10.11.3.1.3. Jašiūnų M. Balinskio vidurinė mokykla</t>
  </si>
  <si>
    <t>10.11.3.1.4. Jašiūnų „Aušros“ vidurinė mokykla</t>
  </si>
  <si>
    <t>10.11.3.1.5. Dieveniškių „Ryto“ vidurinė mokykla</t>
  </si>
  <si>
    <t>10.11.3.1.6. Dieveniškių A. Mickevičiaus vidurinė mokykla</t>
  </si>
  <si>
    <t>10.11.3.1.7. B. Vokės „Šilo“ vidurinė mokykla</t>
  </si>
  <si>
    <t>10.11.3.1.8. B. Vokės E. Ožeškovos vidurinė mokykla</t>
  </si>
  <si>
    <t>10.11.3.1.9. Butrimonių A. Krepštul gimnazija</t>
  </si>
  <si>
    <t>10.11.3.1.10. Turgelių P.K. Bžostovskio vidurinė mokykla</t>
  </si>
  <si>
    <t>10.11.3.1.11. Dainavos pagrindinė mokykla</t>
  </si>
  <si>
    <t>10.11.3.1.12. Jašiūnų pagrindinė mokykla</t>
  </si>
  <si>
    <t>10.11.3.1.13. Poškonių pagrindinė mokykla</t>
  </si>
  <si>
    <t>10.11.3.1.14. Šalčininkėlių pagrindinė mokykla</t>
  </si>
  <si>
    <t>10.11.3.2. Administravimo išlaidos (deleguota)</t>
  </si>
  <si>
    <t>10.12.Socialinės paslaugos, iš jų:</t>
  </si>
  <si>
    <t>valstybės (perduotos savivaldybei)funkcijoms vykdyti:</t>
  </si>
  <si>
    <t>10.12.2. Socialinei globai asmenims su sunkia negalia,iš jų:</t>
  </si>
  <si>
    <t>10.12.2.1. Socialinei globai asmenims su sunkia negalia</t>
  </si>
  <si>
    <t>10.12.2.2.Administravimo išlaidos</t>
  </si>
  <si>
    <t>10.13.Socialinėms paslaugoms pirkti savivaldybės nustatyta tvarka</t>
  </si>
  <si>
    <t>10.14.Būsto pritaikymas žmonėms su negalia</t>
  </si>
  <si>
    <t>10.15.Socialinės reabilitacijos neįgaliesiems bendruomenėje projektams</t>
  </si>
  <si>
    <t>10.16. Kompensacijų (lengvatinio keleivių vežimo) skaičiavimas ir mokėjimas</t>
  </si>
  <si>
    <t>10.17. Socialinių paslaugų centras</t>
  </si>
  <si>
    <t>10.18. Socialinių paslaugų centrui teikiamų paslaugų programoms finansuoti</t>
  </si>
  <si>
    <t>10.19. Senelių globos namai</t>
  </si>
  <si>
    <t>10.20. Senelių globos namai teikiamų paslaugų programoms finansuoti</t>
  </si>
  <si>
    <t>10.21. Vaikų globos namai</t>
  </si>
  <si>
    <t>10.22. Sutrikusio intelekto žmonių dienos užimtumo centras</t>
  </si>
  <si>
    <t>10.23. Sutrikusio intelekto žmonių užimtumo centro teikiamų paslaugų programoms finansuoti</t>
  </si>
  <si>
    <t>valstybinėms (perduotoms savivaldybei) funkcijoms vykdyti</t>
  </si>
  <si>
    <t>Biudžetinių įstaigų teikiamų paslaugų programos</t>
  </si>
  <si>
    <t>Speciali tikslinė dotacija iš apskričių perduotoms įstaigoms išlaikyti</t>
  </si>
  <si>
    <t>Valstybės investicijų 2014-2016 m. programa</t>
  </si>
  <si>
    <t>9.3.3. Eišiškių St. Rapolionio gimnazija, iš jų:</t>
  </si>
  <si>
    <t>10.11.1.19. Dailidžių mokykla – daugiafunkcis centras</t>
  </si>
  <si>
    <t>10.11.1.25. Tabariškių mokykla – daugiafunkcis centras</t>
  </si>
  <si>
    <t>10.11.1.26. Versekos mokykla – daugiafunkcis centras</t>
  </si>
  <si>
    <t>10.11.1.32.  Jančiūnų universalus daugiafunkcis centras</t>
  </si>
  <si>
    <t>PATVIRTINTA         Šalčininkų rajono savivaldybės tarybos        2015 m. vasario       d.         sprendimu Nr. T</t>
  </si>
  <si>
    <t>9. Švietimas, iš jų</t>
  </si>
  <si>
    <t xml:space="preserve"> Įstaigos teikiamų paslaugų programa</t>
  </si>
  <si>
    <t>10.11.3.Administravimo išlaidos, iš jų:</t>
  </si>
  <si>
    <t>9.3.5. .Jašiūnų M. Balinskio  gimnazija, iš jų:</t>
  </si>
  <si>
    <t>9.3.6. Jašiūnų „Aušros“ gimnazija, iš jų:</t>
  </si>
  <si>
    <t>9.3.7. Turgelių P. K. Bžostovskio gimnazija, iš jų:</t>
  </si>
  <si>
    <t>9.4.2. Dieveniškių „Ryto“ vidurinė mokykla, iš jų:</t>
  </si>
  <si>
    <t>9.4.3. Dieveniškių A. Mickevičiaus vidurinė mokykla, iš jų:</t>
  </si>
  <si>
    <t>9.4.4. Kalesninkų L. Narbuto vidurinė mokykla, iš jų:</t>
  </si>
  <si>
    <t>9.4.5. B. Vokės E. Ožeškovos vidurinė mokykla, iš jų:</t>
  </si>
  <si>
    <t>9.4.6. B. Vokės „Šilo“ vidurinė mokykla, iš jų:</t>
  </si>
  <si>
    <t>Pajamos</t>
  </si>
  <si>
    <t>1. MOKESČIAI</t>
  </si>
  <si>
    <t>1.1. Pajamų ir pelno mokesčiai</t>
  </si>
  <si>
    <t>1.1.1. Gyventojų pajamų mokestis (VMI)</t>
  </si>
  <si>
    <t>1.1.2. Gyventojų pajamų mokestis savivaldybės išlaidų struktūroms išlyginti</t>
  </si>
  <si>
    <t>1.1.3. Gyventojų pajamų mokestis savivaldybės pajamoms išlyginti</t>
  </si>
  <si>
    <t>1.2. Turto mokesčiai</t>
  </si>
  <si>
    <t>1.2.1. Žemės mokestis</t>
  </si>
  <si>
    <t>1.2.2. Paveldimo turto mokestis</t>
  </si>
  <si>
    <t>1.2.3. Nekilnojamojo turto mokestis</t>
  </si>
  <si>
    <t>1.3. Prekių ir paslaugų mokesčiai</t>
  </si>
  <si>
    <t>1.3.1. Mokesčiai už aplinkos teršimą</t>
  </si>
  <si>
    <t>1.3.2.Vietinės rinkliavos</t>
  </si>
  <si>
    <t>1.3.3.Valstybės rinkliavos</t>
  </si>
  <si>
    <t>2. DOTACIJOS</t>
  </si>
  <si>
    <t>2.1. Dotacijos iš kitų valdymo lygių</t>
  </si>
  <si>
    <t>2.1.1. Speciali tikslinė dotacija, iš jų:</t>
  </si>
  <si>
    <t>2.1.1.1.Valstybinėms (perduotoms savivaldybėms) funkcijoms atlikti, iš jų:</t>
  </si>
  <si>
    <t>Gyventojų registro tvarkymas ir duomenų valstybės registrams teikimas</t>
  </si>
  <si>
    <t>Archyvinių dokumentų tvarkymas</t>
  </si>
  <si>
    <t>Vaikų teisių apsauga</t>
  </si>
  <si>
    <t>Jaunimo teisių apsauga</t>
  </si>
  <si>
    <t>Valstybinės kalbos vartojimo ir taisyklingumo kontrolė</t>
  </si>
  <si>
    <t>Civilinės būklės aktų registravimas</t>
  </si>
  <si>
    <t>Pirminė teisinė pagalba</t>
  </si>
  <si>
    <t>Duomenų teikimas valstybės suteiktos pagalbos registrui</t>
  </si>
  <si>
    <t>Gyvenamosios vietos deklaravimo duomenų ir gyventojų vietos neturinčių asmenų apskaitos duomenų tvarkymas</t>
  </si>
  <si>
    <t>Mobilizacijos administravimas</t>
  </si>
  <si>
    <t>Civilinės saugos organizavimas</t>
  </si>
  <si>
    <t>Priešgaisrinės tarnybos išlaikymas</t>
  </si>
  <si>
    <t>Dalyvauti rengiant ir įgyvendinant darbo rinkos politikos priemones ir gyventojų užimtumo programas</t>
  </si>
  <si>
    <t>Melioracija ir dirvų kalkinimas</t>
  </si>
  <si>
    <t>Žemės ūkio funkcijoms vykdyti</t>
  </si>
  <si>
    <t>Socialinėms išmokoms ir kompensacijoms skaičiuoti ir mokėti</t>
  </si>
  <si>
    <t xml:space="preserve">Socialinei paramai mokiniams </t>
  </si>
  <si>
    <t xml:space="preserve">Socialinėms paslaugoms </t>
  </si>
  <si>
    <t>Speciali tiklslinė dotacija sveikatos funkcijoms vykdyti</t>
  </si>
  <si>
    <t>2.1.1.2. Moksleivio krepšeliui finansuoti</t>
  </si>
  <si>
    <t>2.1.1.3.Iš apskričių perduotoms įstaigoms išlaikyti</t>
  </si>
  <si>
    <t xml:space="preserve">2.1.1.4.Specialioji dotacija </t>
  </si>
  <si>
    <t>3. KITOS PAJAMOS</t>
  </si>
  <si>
    <t>3.1. Nuoma</t>
  </si>
  <si>
    <t>3.1.1. Nuomos mokestis už valstybinę žemę ir valstybinio vidaus vandenų fondo vandens telkinius</t>
  </si>
  <si>
    <t>3.2. Pajamos už prekes ir paslaugas</t>
  </si>
  <si>
    <t>3.2.1. Pajamos už teikiamas paslaugas</t>
  </si>
  <si>
    <t>3.2.1.1. Pajamos už patalpų nuomą</t>
  </si>
  <si>
    <t>3.2.1.2. Pajamos už atsitiktines paslaugas</t>
  </si>
  <si>
    <t>3.2.1.3. Įmokos už išlaikymą švietimo, socialinės apsaugos ir kitose įstaigose</t>
  </si>
  <si>
    <t>3.3.Dividendai</t>
  </si>
  <si>
    <t>3.4.Materialiojo ir nematerialiojo turto pajamos</t>
  </si>
  <si>
    <t>3.5. Mokestis už valstybinius gamtos išteklius</t>
  </si>
  <si>
    <t>3.6. Kitos neišvardytos pajamos</t>
  </si>
  <si>
    <t>3.7. Palūkanos už depozitus</t>
  </si>
  <si>
    <t>3.8. Pajamos iš baudų ir konfiskacijos</t>
  </si>
  <si>
    <t xml:space="preserve">Iš viso: </t>
  </si>
  <si>
    <t>ŠALČININKŲ RAJONO SAVIVALDYBĖS 2015 METŲ BIUDŽETO IŠLAIDŲ PLANAS</t>
  </si>
  <si>
    <t>ŠALČININKŲ RAJONO SAVIVALDYBĖS 2015 METŲ BIUDŽETO PAJAMŲ PLANAS</t>
  </si>
  <si>
    <t>2015 m.</t>
  </si>
  <si>
    <t>EURAIS</t>
  </si>
  <si>
    <t>Eil. Nr.</t>
  </si>
  <si>
    <t>Įstaigos pavadinimas</t>
  </si>
  <si>
    <t>1.</t>
  </si>
  <si>
    <t>Pajamos už atsitiktines paslaugas</t>
  </si>
  <si>
    <t>1.1.</t>
  </si>
  <si>
    <t>Kultūros centras</t>
  </si>
  <si>
    <t>1.2.</t>
  </si>
  <si>
    <t>Viešoji biblioteka</t>
  </si>
  <si>
    <t>1.3.</t>
  </si>
  <si>
    <t>Eišiškių St. Rapolionio gimnazija</t>
  </si>
  <si>
    <t>1.4.</t>
  </si>
  <si>
    <t>Šalčininkų J.Sniadeckio gimnazija</t>
  </si>
  <si>
    <t>1.5.</t>
  </si>
  <si>
    <t>1.6.</t>
  </si>
  <si>
    <t>1.7.</t>
  </si>
  <si>
    <t>Dieveniškių A. Mickevičiaus vidurinė mokykla</t>
  </si>
  <si>
    <t>1.8.</t>
  </si>
  <si>
    <t>Eišiškių gimnazija</t>
  </si>
  <si>
    <t>1.9.</t>
  </si>
  <si>
    <t>Šalčininkėlių pagrindinė mokykla</t>
  </si>
  <si>
    <t>1.10.</t>
  </si>
  <si>
    <t>Čiužiakampio pagrindinė mokykla</t>
  </si>
  <si>
    <t>1.11.</t>
  </si>
  <si>
    <t>Pabarės pagrindinė mokykla</t>
  </si>
  <si>
    <t>1.12.</t>
  </si>
  <si>
    <t>Kalesninikų L.Narbuto vidurinė mokykla</t>
  </si>
  <si>
    <t>1.13.</t>
  </si>
  <si>
    <t>Šalčininkų ,,Santarvės‘‘ vidurinė mokykla</t>
  </si>
  <si>
    <t>1.14.</t>
  </si>
  <si>
    <t>Šalčininkų specialioji mokykla</t>
  </si>
  <si>
    <t>1.15.</t>
  </si>
  <si>
    <t>Socialinių paslaugų centras</t>
  </si>
  <si>
    <t>2.</t>
  </si>
  <si>
    <t>Įmokos už išlaikymą švietimo, socialinės apsaugos ir kitose įstaigose</t>
  </si>
  <si>
    <t>2.1.</t>
  </si>
  <si>
    <t>Švietimo įstaigos:</t>
  </si>
  <si>
    <t>2.1. 1.</t>
  </si>
  <si>
    <t>Ikimokyklinės įstaigos:</t>
  </si>
  <si>
    <t>2.1.1.1.</t>
  </si>
  <si>
    <t>2.1.1.2.</t>
  </si>
  <si>
    <t>2.1.1.3.</t>
  </si>
  <si>
    <t>2.1.1.4</t>
  </si>
  <si>
    <t>2.1.1.5</t>
  </si>
  <si>
    <t>2.1.1.6</t>
  </si>
  <si>
    <t>2.1.1.7</t>
  </si>
  <si>
    <t>2.1.1.8</t>
  </si>
  <si>
    <t>2.1.1.9</t>
  </si>
  <si>
    <t>2.1.1.10.</t>
  </si>
  <si>
    <t>2.1.1.11.</t>
  </si>
  <si>
    <t>2.1.1.12.</t>
  </si>
  <si>
    <t>Baltosios Vokės lopšelis-darželis</t>
  </si>
  <si>
    <t>Zavišonių lopšelis-darželis ,,Varpelis“</t>
  </si>
  <si>
    <t>Dieveniškių lopšelis-darželis</t>
  </si>
  <si>
    <t>Kalesninkų lopšelis-darželis</t>
  </si>
  <si>
    <t>Poškonių lopšelis-darželis</t>
  </si>
  <si>
    <t>Butrimonių lopšelis-darželis</t>
  </si>
  <si>
    <t>Jančiūnų universalus daugiafunkcis centras</t>
  </si>
  <si>
    <t>Tabariškių mokykla – daugiafunkcis centas</t>
  </si>
  <si>
    <t>Šalčininkų lopšelis-darželis „Vyturėlis“</t>
  </si>
  <si>
    <t>Šalčininkų lopšelis-darželis „Pasaka“</t>
  </si>
  <si>
    <t>Eišiškių lopšelis-darželis „Žiburėlis“</t>
  </si>
  <si>
    <t>Jašiūnų lopšelis-darželis „Žlvitis“</t>
  </si>
  <si>
    <t>Neformaliojo ugdymo įstaigos:</t>
  </si>
  <si>
    <t>2.1.2.1.</t>
  </si>
  <si>
    <t>2.1.2.2</t>
  </si>
  <si>
    <t>2.1.2.3.</t>
  </si>
  <si>
    <t>2.1.2.4.</t>
  </si>
  <si>
    <t>Eišiškių muzikos mokykla</t>
  </si>
  <si>
    <t>Jašiūnų muzikos mokykla</t>
  </si>
  <si>
    <t>Šalčininkų S. Moniuškos menų mokykla</t>
  </si>
  <si>
    <t>Eišiškių A. Ratkevičiaus sporto mokykla</t>
  </si>
  <si>
    <t>2.2.</t>
  </si>
  <si>
    <t>Senelių globos namai</t>
  </si>
  <si>
    <t>2.3.</t>
  </si>
  <si>
    <t>Sutrikusio intelekto žmonių dienos užimtumo centras</t>
  </si>
  <si>
    <t>3.</t>
  </si>
  <si>
    <t>Pajamos už patalpų nuomą</t>
  </si>
  <si>
    <t>3.1.</t>
  </si>
  <si>
    <t>3.2.</t>
  </si>
  <si>
    <t>3.3.</t>
  </si>
  <si>
    <t>3.4.</t>
  </si>
  <si>
    <t>3.5.</t>
  </si>
  <si>
    <t>Šalčininkų „Santarvės“ vidurinė mokykla</t>
  </si>
  <si>
    <t>3.6.</t>
  </si>
  <si>
    <t>Šalčininkų rajono savivaldybės administracija</t>
  </si>
  <si>
    <t>3.7.</t>
  </si>
  <si>
    <t>Kalesninkų L. Narbuto vidurinė mokykla</t>
  </si>
  <si>
    <t>IŠ VISO:</t>
  </si>
  <si>
    <t>2.1.2</t>
  </si>
  <si>
    <t>ŠALČININKŲ RAJONO SAVIVALDYBĖS 2015 METŲ BIUDŽETINIŲ ĮSTAIGŲ PAJAMŲ UŽ TEIKIAMAS PASLAUGAS ĮMOKOS Į SAVIVALDYBĖS BIUDŽETĄ</t>
  </si>
  <si>
    <t>Savivaldybės institucijos ir įstaigos</t>
  </si>
  <si>
    <t>Iš viso:</t>
  </si>
  <si>
    <t>Išlaidos</t>
  </si>
  <si>
    <t>Iš jų:</t>
  </si>
  <si>
    <t>darbo užmokestis</t>
  </si>
  <si>
    <t>Turtui įsigyti</t>
  </si>
  <si>
    <t>Šalčininkų J. Sniadeckio gimnazija</t>
  </si>
  <si>
    <t>Dieveniškių „Ryto“ vidurinė mokykla</t>
  </si>
  <si>
    <t>Jašiūnų lopšelis-darželis „Žilvitis“</t>
  </si>
  <si>
    <t>Eišiškių S. Rapalionio gimnazija</t>
  </si>
  <si>
    <t>Butrimonių A. Krepštul gimnazija</t>
  </si>
  <si>
    <t>B. Vokės E. Ožeškovos vidurinė mokykla</t>
  </si>
  <si>
    <t>B. Vokės „Šilo“ vidurinė mokykla</t>
  </si>
  <si>
    <t>Versekos mokykla – daugiafunkcis centas</t>
  </si>
  <si>
    <t>Dainavos pagrindinė mokykla</t>
  </si>
  <si>
    <t>Dailidžių mokykla – daugiafunkcis centras</t>
  </si>
  <si>
    <t>Jašiūnų pagrindinė mokykla</t>
  </si>
  <si>
    <t>Poškonių pagrindinė mokykla</t>
  </si>
  <si>
    <t>Tabariškių mokykla – daugiafunkcis centras</t>
  </si>
  <si>
    <t>B. Vokės lopšelis -darželis</t>
  </si>
  <si>
    <t>Butrimonių lopšelis- darželis</t>
  </si>
  <si>
    <t>Dieveniškių lopšelis- darželis</t>
  </si>
  <si>
    <t>Kalesninkų lopšelis- darželis</t>
  </si>
  <si>
    <t>Poškonių lopšelis- darželis</t>
  </si>
  <si>
    <t>Zavišonių lopšelis- darželis „Varpelis“</t>
  </si>
  <si>
    <t>Priešgaisrinė tarnyba</t>
  </si>
  <si>
    <t>Vaikų globos namai</t>
  </si>
  <si>
    <t>Sutrikusio intelekto žmonių užimtumo centras</t>
  </si>
  <si>
    <t>Šalčininkų rajono savivaldybės administracija (Biudžeto ir finansų skyrius)</t>
  </si>
  <si>
    <t>Kontrolės ir audito tarnyba</t>
  </si>
  <si>
    <t>Asignavimų valdytojas</t>
  </si>
  <si>
    <t>Šalčininkų rajono savivaldybės administracija, iš jų:</t>
  </si>
  <si>
    <t>Valdžios ir valdymo įstaigų išlaikymas</t>
  </si>
  <si>
    <t>Biudžetinių įstaigų bei administracijos padalinių pavadinimas</t>
  </si>
  <si>
    <t>Čiužiakampių senelių globos namai</t>
  </si>
  <si>
    <t>Šalčininkų rajono savivaldybės kultūros centras</t>
  </si>
  <si>
    <t>Eišiškių S. Rapolionio gimnazija</t>
  </si>
  <si>
    <t>Baltosios Vokės E. Ožeškovos vidurinė mokykla</t>
  </si>
  <si>
    <t>Baltosios Vokės „Šilo“ vidurinė mokykla</t>
  </si>
  <si>
    <t>S. Moniuškos menų mokykla</t>
  </si>
  <si>
    <t>A. Ratkevičiaus sporto mokykla</t>
  </si>
  <si>
    <t>Baltosios Vokės lopšelis-daržėlis</t>
  </si>
  <si>
    <t>Zavišonių lopšelis-darželis</t>
  </si>
  <si>
    <t>Administracija</t>
  </si>
  <si>
    <t>Versekos mokykla – daugiafunkcis centras</t>
  </si>
  <si>
    <t>ŠALČININKŲ RAJONO SAVIVALDYBĖS BIUDŽETINIŲ ĮSTAIGŲ 2015 M. SAUSIO 1 D. KREDITORINIO ĮSISKOLINIMO DENGIMAS</t>
  </si>
  <si>
    <t>Iš viso Eurais</t>
  </si>
  <si>
    <t>Biudžeto lėšos, kreditoriniam įsiskolinimams dengti Eurais</t>
  </si>
  <si>
    <t>Turtui įsigyti Eurais</t>
  </si>
  <si>
    <t>darbo užmokestis Eurais</t>
  </si>
  <si>
    <t>Išlaidos Eurais</t>
  </si>
  <si>
    <t>Iš viso: Eurais</t>
  </si>
  <si>
    <t>2015 m. Eurais</t>
  </si>
  <si>
    <t>2015 m. eurais</t>
  </si>
  <si>
    <t>būsto nuomos ir išperkamosios būsto nuomos mokesčių dalies kompensavimas</t>
  </si>
  <si>
    <t>Vaikų namai</t>
  </si>
  <si>
    <t>1.16.</t>
  </si>
  <si>
    <t>Jašiūnų M. Balinskio gimnazija</t>
  </si>
  <si>
    <t>Jašiūnų „Aušros“ gimnazija</t>
  </si>
  <si>
    <t>10.22. Vaikų globos namai teikiamų paslaugų programoms finansuoti</t>
  </si>
  <si>
    <t>1.15. Būsto nuomos ir išperkamosios būsto nuomos mokesčių dalies kompensavimas</t>
  </si>
  <si>
    <t>3.2.Priešgaisrinės tarnybos organizavimas</t>
  </si>
  <si>
    <t>Nuostolingų reisų kompensavimas</t>
  </si>
  <si>
    <t>2.1.2.VšĮ Šalčininkų rajono savivaldybės ligoninės teikiamų paslaugų gerinimas (Valstybės investicijų 2015-2017 m. programa)</t>
  </si>
  <si>
    <t>1.16.Kompensojamos išlaidas, numatomų patirti ar patirtų pritaikant informacines sistemas euro įvedimui</t>
  </si>
  <si>
    <t>administravimo išlaidos</t>
  </si>
  <si>
    <t>10.12.1.Socialinei priežiūrai socialinės rizikos šeimoms</t>
  </si>
  <si>
    <t>Darbo užmokesčiui padidinti nuo kovo 1 d.</t>
  </si>
  <si>
    <t>7.6.Šalčininkų rajono savivaldybės ligoninės teikiamų paslaugų kokybės gerinimas (Valstybės investicijų 2015-2017 m. programa)</t>
  </si>
  <si>
    <t>8.11.Šalčininkų rajono savivaldybės kultūros centro pastato, Vilniaus. 48, Šalčininkai, rekonstravimo projektas (Valstybės investicijų 2015-2017 m. programa)</t>
  </si>
  <si>
    <t>2.1.4Šalčininkų rajono savivaldybės kultūros centro pastato, Vilniaus g.48 Šalčininkai, rekonstravimo projektas (Valstybės investicijų 2015-2017 m. programa)</t>
  </si>
  <si>
    <t>4. Kompensojamos išlaidas, numatomų patirti ar patirtų pritaikant informacines sistemas euro įvedimui</t>
  </si>
  <si>
    <t>5. Bendrosios dotacijos kompensacija</t>
  </si>
  <si>
    <r>
      <t>2.Gynyba</t>
    </r>
    <r>
      <rPr>
        <sz val="12"/>
        <color indexed="8"/>
        <rFont val="Times New Roman"/>
        <family val="1"/>
        <charset val="186"/>
      </rPr>
      <t>,</t>
    </r>
  </si>
  <si>
    <r>
      <t>IŠ VISO: iš jų</t>
    </r>
    <r>
      <rPr>
        <sz val="12"/>
        <color indexed="8"/>
        <rFont val="Times New Roman"/>
        <family val="1"/>
        <charset val="186"/>
      </rPr>
      <t>:</t>
    </r>
  </si>
  <si>
    <t>Turgelių P. K.  Bžostovskio gimnazija</t>
  </si>
  <si>
    <t>2015 m. Iš viso EURAIS</t>
  </si>
  <si>
    <t>Išlaidos EURAIS</t>
  </si>
  <si>
    <t>iš jų: darbo užmokestis 2015 m. EURAIS</t>
  </si>
  <si>
    <t>Turtui įsigyti EURAIS</t>
  </si>
  <si>
    <t>9.9. Darbo užmokesčiui padidinti nuo kovo 1 d.</t>
  </si>
  <si>
    <t>9.1.10. Jašiūnų „Aušros“ gimnazija</t>
  </si>
  <si>
    <t>9.1.11. Jašiūnų M. Balinskio gimnazija</t>
  </si>
  <si>
    <t>9.1.13. Turgelių P.K. Bžostovskio gimnazija</t>
  </si>
  <si>
    <t>Turgelių Bžostovskio gimnazija</t>
  </si>
  <si>
    <t>9.1.7. Butrimonių A. Krepštul gimnazija</t>
  </si>
  <si>
    <t>9.5.1. Versekos mokykla – daugiafunkcis centras</t>
  </si>
  <si>
    <t>9.5.2. Dainavos pagrindinė mokykla</t>
  </si>
  <si>
    <t>9.5.3. Dailidžių mokykla – daugiafunkcis centras</t>
  </si>
  <si>
    <t>9.5.4.Čiužiakampio pagrindinė mokykla</t>
  </si>
  <si>
    <t>9.5.5. Šalčininkėlių pagrindinė mokykla</t>
  </si>
  <si>
    <t>9.5.6. Jašiūnų pagrindinė mokykla</t>
  </si>
  <si>
    <t>9.5.7. Pabarės pagrindinė mokykla</t>
  </si>
  <si>
    <t>9.5.8. Poškonių pagrindinė mokykla</t>
  </si>
  <si>
    <t>9.5.9. Tabariškių mokykla – daugiafunkcis centras</t>
  </si>
  <si>
    <t>9.5.10. Šalčininkų specialioji mokykla, iš jų:</t>
  </si>
  <si>
    <t>ŠALČININKŲ RAJONO SAVIVALDYBĖS 2015 METŲ BIUDŽETO ASIGNAVIMAI</t>
  </si>
  <si>
    <t>ŠALČININKŲ RAJONO SAVIVALDYBĖS 2015 METŲ NEPANAUDOTŲ LĖŠŲ PASKIRSTYMAS</t>
  </si>
  <si>
    <t>PATVIRTINTA            Šalčininkų rajono savivaldybės tarybos        2015 m. vasario       d.         sprendimu Nr. T</t>
  </si>
  <si>
    <t>Iš viso Litais</t>
  </si>
  <si>
    <t>Biudžeto lėšos, kreditoriniam įsiskolinimams dengti Litais</t>
  </si>
  <si>
    <t>2015 m. Litais</t>
  </si>
  <si>
    <t>2015 m. Iš viso Litais</t>
  </si>
  <si>
    <t>Išlaidos Litais</t>
  </si>
  <si>
    <t>iš jų: darbo užmokestis 2015 m. Litais</t>
  </si>
  <si>
    <t>Turtui įsigyti Litais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</si>
</sst>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49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6" fillId="0" borderId="20" xfId="0" applyFont="1" applyBorder="1" applyAlignment="1">
      <alignment vertical="center" wrapText="1"/>
    </xf>
    <xf numFmtId="0" fontId="3" fillId="0" borderId="0" xfId="0" applyFont="1" applyBorder="1" applyAlignment="1">
      <alignment horizontal="right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9" fillId="5" borderId="12" xfId="0" applyFont="1" applyFill="1" applyBorder="1" applyAlignment="1">
      <alignment vertical="center" wrapText="1"/>
    </xf>
    <xf numFmtId="0" fontId="9" fillId="5" borderId="13" xfId="0" applyFont="1" applyFill="1" applyBorder="1" applyAlignment="1">
      <alignment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9" fillId="0" borderId="33" xfId="0" applyFont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7" borderId="27" xfId="0" applyFont="1" applyFill="1" applyBorder="1" applyAlignment="1">
      <alignment vertical="center" wrapText="1"/>
    </xf>
    <xf numFmtId="0" fontId="5" fillId="7" borderId="26" xfId="0" applyFont="1" applyFill="1" applyBorder="1" applyAlignment="1">
      <alignment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0" fontId="5" fillId="6" borderId="27" xfId="0" applyFont="1" applyFill="1" applyBorder="1" applyAlignment="1">
      <alignment vertical="center" wrapText="1"/>
    </xf>
    <xf numFmtId="0" fontId="5" fillId="6" borderId="26" xfId="0" applyFont="1" applyFill="1" applyBorder="1" applyAlignment="1">
      <alignment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53" xfId="0" applyFont="1" applyFill="1" applyBorder="1" applyAlignment="1">
      <alignment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wrapText="1"/>
    </xf>
    <xf numFmtId="0" fontId="4" fillId="0" borderId="3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1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6" borderId="12" xfId="0" applyFont="1" applyFill="1" applyBorder="1" applyAlignment="1">
      <alignment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9" fontId="5" fillId="0" borderId="35" xfId="0" applyNumberFormat="1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3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4" fillId="0" borderId="43" xfId="0" applyFont="1" applyBorder="1" applyAlignment="1">
      <alignment horizontal="center"/>
    </xf>
    <xf numFmtId="0" fontId="5" fillId="0" borderId="34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164" fontId="5" fillId="7" borderId="50" xfId="0" applyNumberFormat="1" applyFont="1" applyFill="1" applyBorder="1" applyAlignment="1">
      <alignment horizontal="center" vertical="center" wrapText="1"/>
    </xf>
    <xf numFmtId="164" fontId="5" fillId="0" borderId="39" xfId="0" applyNumberFormat="1" applyFont="1" applyBorder="1" applyAlignment="1">
      <alignment horizontal="center" vertical="center" wrapText="1"/>
    </xf>
    <xf numFmtId="164" fontId="5" fillId="0" borderId="50" xfId="0" applyNumberFormat="1" applyFont="1" applyBorder="1" applyAlignment="1">
      <alignment horizontal="center" vertical="center" wrapText="1"/>
    </xf>
    <xf numFmtId="164" fontId="5" fillId="6" borderId="50" xfId="0" applyNumberFormat="1" applyFont="1" applyFill="1" applyBorder="1" applyAlignment="1">
      <alignment horizontal="center" vertical="center" wrapText="1"/>
    </xf>
    <xf numFmtId="164" fontId="6" fillId="0" borderId="30" xfId="0" applyNumberFormat="1" applyFont="1" applyBorder="1" applyAlignment="1">
      <alignment horizontal="center" vertical="center" wrapText="1"/>
    </xf>
    <xf numFmtId="164" fontId="9" fillId="5" borderId="31" xfId="0" applyNumberFormat="1" applyFont="1" applyFill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164" fontId="5" fillId="0" borderId="48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164" fontId="5" fillId="0" borderId="49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7" fillId="0" borderId="52" xfId="0" applyNumberFormat="1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0" fontId="7" fillId="0" borderId="57" xfId="0" applyFont="1" applyBorder="1" applyAlignment="1">
      <alignment vertical="center" wrapText="1"/>
    </xf>
    <xf numFmtId="0" fontId="7" fillId="0" borderId="58" xfId="0" applyFont="1" applyBorder="1" applyAlignment="1">
      <alignment vertical="center" wrapText="1"/>
    </xf>
    <xf numFmtId="0" fontId="5" fillId="0" borderId="58" xfId="0" applyFont="1" applyBorder="1" applyAlignment="1">
      <alignment vertical="center" wrapText="1"/>
    </xf>
    <xf numFmtId="0" fontId="7" fillId="0" borderId="59" xfId="0" applyFont="1" applyBorder="1" applyAlignment="1">
      <alignment vertical="center" wrapText="1"/>
    </xf>
    <xf numFmtId="0" fontId="2" fillId="0" borderId="60" xfId="0" applyFont="1" applyBorder="1" applyAlignment="1">
      <alignment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2" fillId="5" borderId="13" xfId="0" applyNumberFormat="1" applyFont="1" applyFill="1" applyBorder="1" applyAlignment="1" applyProtection="1">
      <alignment horizontal="center" vertical="center" wrapText="1"/>
    </xf>
    <xf numFmtId="164" fontId="2" fillId="5" borderId="14" xfId="0" applyNumberFormat="1" applyFont="1" applyFill="1" applyBorder="1" applyAlignment="1" applyProtection="1">
      <alignment horizontal="center" vertical="center" wrapText="1"/>
    </xf>
    <xf numFmtId="1" fontId="5" fillId="5" borderId="7" xfId="0" applyNumberFormat="1" applyFont="1" applyFill="1" applyBorder="1" applyAlignment="1" applyProtection="1">
      <alignment horizontal="center" vertical="center" wrapText="1"/>
    </xf>
    <xf numFmtId="1" fontId="5" fillId="5" borderId="8" xfId="0" applyNumberFormat="1" applyFont="1" applyFill="1" applyBorder="1" applyAlignment="1" applyProtection="1">
      <alignment horizontal="center" vertical="center" wrapText="1"/>
    </xf>
    <xf numFmtId="164" fontId="5" fillId="5" borderId="1" xfId="0" applyNumberFormat="1" applyFont="1" applyFill="1" applyBorder="1" applyAlignment="1" applyProtection="1">
      <alignment horizontal="center" vertical="center" wrapText="1"/>
    </xf>
    <xf numFmtId="164" fontId="5" fillId="5" borderId="9" xfId="0" applyNumberFormat="1" applyFont="1" applyFill="1" applyBorder="1" applyAlignment="1" applyProtection="1">
      <alignment horizontal="center" vertical="center" wrapText="1"/>
    </xf>
    <xf numFmtId="1" fontId="5" fillId="5" borderId="5" xfId="0" applyNumberFormat="1" applyFont="1" applyFill="1" applyBorder="1" applyAlignment="1" applyProtection="1">
      <alignment horizontal="center" vertical="center" wrapText="1"/>
    </xf>
    <xf numFmtId="164" fontId="5" fillId="5" borderId="5" xfId="0" applyNumberFormat="1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 vertical="center" wrapText="1"/>
    </xf>
    <xf numFmtId="1" fontId="5" fillId="5" borderId="10" xfId="0" applyNumberFormat="1" applyFont="1" applyFill="1" applyBorder="1" applyAlignment="1" applyProtection="1">
      <alignment horizontal="center" vertical="center" wrapText="1"/>
    </xf>
    <xf numFmtId="1" fontId="5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5" borderId="12" xfId="0" applyNumberFormat="1" applyFont="1" applyFill="1" applyBorder="1" applyAlignment="1" applyProtection="1">
      <alignment horizontal="center" vertical="center" wrapText="1"/>
    </xf>
    <xf numFmtId="164" fontId="5" fillId="5" borderId="6" xfId="0" applyNumberFormat="1" applyFont="1" applyFill="1" applyBorder="1" applyAlignment="1" applyProtection="1">
      <alignment horizontal="center" vertical="center" wrapText="1"/>
    </xf>
    <xf numFmtId="164" fontId="5" fillId="5" borderId="3" xfId="0" applyNumberFormat="1" applyFont="1" applyFill="1" applyBorder="1" applyAlignment="1" applyProtection="1">
      <alignment horizontal="center" vertical="center" wrapText="1"/>
    </xf>
    <xf numFmtId="1" fontId="5" fillId="5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0" fontId="1" fillId="0" borderId="0" xfId="0" applyFont="1" applyProtection="1"/>
    <xf numFmtId="0" fontId="2" fillId="4" borderId="16" xfId="0" applyFont="1" applyFill="1" applyBorder="1" applyAlignment="1" applyProtection="1">
      <alignment horizontal="center" vertical="center" wrapText="1"/>
    </xf>
    <xf numFmtId="0" fontId="2" fillId="4" borderId="17" xfId="0" applyFont="1" applyFill="1" applyBorder="1" applyAlignment="1" applyProtection="1">
      <alignment horizontal="center" vertical="center" wrapText="1"/>
    </xf>
    <xf numFmtId="0" fontId="2" fillId="4" borderId="33" xfId="0" applyFont="1" applyFill="1" applyBorder="1" applyAlignment="1" applyProtection="1">
      <alignment horizontal="center" vertical="center" wrapText="1"/>
    </xf>
    <xf numFmtId="0" fontId="2" fillId="5" borderId="50" xfId="0" applyFont="1" applyFill="1" applyBorder="1" applyAlignment="1" applyProtection="1">
      <alignment vertical="center" wrapText="1"/>
    </xf>
    <xf numFmtId="0" fontId="5" fillId="5" borderId="34" xfId="0" applyFont="1" applyFill="1" applyBorder="1" applyAlignment="1" applyProtection="1">
      <alignment vertical="center" wrapText="1"/>
    </xf>
    <xf numFmtId="0" fontId="5" fillId="5" borderId="45" xfId="0" applyFont="1" applyFill="1" applyBorder="1" applyAlignment="1" applyProtection="1">
      <alignment vertical="center" wrapText="1"/>
    </xf>
    <xf numFmtId="0" fontId="5" fillId="5" borderId="46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vertical="center" wrapText="1"/>
    </xf>
    <xf numFmtId="164" fontId="5" fillId="0" borderId="7" xfId="0" applyNumberFormat="1" applyFont="1" applyBorder="1" applyAlignment="1" applyProtection="1">
      <alignment horizontal="center" vertical="center" wrapText="1"/>
    </xf>
    <xf numFmtId="1" fontId="5" fillId="0" borderId="7" xfId="0" applyNumberFormat="1" applyFont="1" applyBorder="1" applyAlignment="1" applyProtection="1">
      <alignment horizontal="center" vertical="center" wrapText="1"/>
    </xf>
    <xf numFmtId="1" fontId="5" fillId="0" borderId="8" xfId="0" applyNumberFormat="1" applyFont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vertical="center" wrapText="1"/>
    </xf>
    <xf numFmtId="164" fontId="5" fillId="0" borderId="1" xfId="0" applyNumberFormat="1" applyFont="1" applyBorder="1" applyAlignment="1" applyProtection="1">
      <alignment horizontal="center" vertical="center" wrapText="1"/>
    </xf>
    <xf numFmtId="1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" fontId="5" fillId="0" borderId="9" xfId="0" applyNumberFormat="1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2" borderId="28" xfId="0" applyFont="1" applyFill="1" applyBorder="1" applyAlignment="1" applyProtection="1">
      <alignment vertical="center" wrapText="1"/>
    </xf>
    <xf numFmtId="1" fontId="5" fillId="0" borderId="20" xfId="0" applyNumberFormat="1" applyFont="1" applyBorder="1" applyAlignment="1" applyProtection="1">
      <alignment horizontal="center" vertical="center" wrapText="1"/>
    </xf>
    <xf numFmtId="1" fontId="5" fillId="0" borderId="29" xfId="0" applyNumberFormat="1" applyFont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vertical="center" wrapText="1"/>
    </xf>
    <xf numFmtId="1" fontId="2" fillId="5" borderId="13" xfId="0" applyNumberFormat="1" applyFont="1" applyFill="1" applyBorder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</xf>
    <xf numFmtId="0" fontId="2" fillId="5" borderId="14" xfId="0" applyFont="1" applyFill="1" applyBorder="1" applyAlignment="1" applyProtection="1">
      <alignment horizontal="center" vertical="center" wrapText="1"/>
    </xf>
    <xf numFmtId="0" fontId="5" fillId="5" borderId="41" xfId="0" applyFont="1" applyFill="1" applyBorder="1" applyAlignment="1" applyProtection="1">
      <alignment vertical="center" wrapText="1"/>
    </xf>
    <xf numFmtId="1" fontId="5" fillId="5" borderId="19" xfId="0" applyNumberFormat="1" applyFont="1" applyFill="1" applyBorder="1" applyAlignment="1" applyProtection="1">
      <alignment horizontal="center" vertical="center" wrapText="1"/>
    </xf>
    <xf numFmtId="164" fontId="5" fillId="5" borderId="19" xfId="0" applyNumberFormat="1" applyFont="1" applyFill="1" applyBorder="1" applyAlignment="1" applyProtection="1">
      <alignment horizontal="center" vertical="center" wrapText="1"/>
    </xf>
    <xf numFmtId="0" fontId="5" fillId="5" borderId="18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 wrapText="1"/>
    </xf>
    <xf numFmtId="1" fontId="5" fillId="0" borderId="2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1" fontId="5" fillId="0" borderId="15" xfId="0" applyNumberFormat="1" applyFont="1" applyBorder="1" applyAlignment="1" applyProtection="1">
      <alignment horizontal="center" vertical="center" wrapText="1"/>
    </xf>
    <xf numFmtId="1" fontId="2" fillId="5" borderId="14" xfId="0" applyNumberFormat="1" applyFont="1" applyFill="1" applyBorder="1" applyAlignment="1" applyProtection="1">
      <alignment horizontal="center" vertical="center" wrapText="1"/>
    </xf>
    <xf numFmtId="0" fontId="5" fillId="5" borderId="11" xfId="0" applyFont="1" applyFill="1" applyBorder="1" applyAlignment="1" applyProtection="1">
      <alignment vertical="center" wrapText="1"/>
    </xf>
    <xf numFmtId="1" fontId="5" fillId="5" borderId="2" xfId="0" applyNumberFormat="1" applyFont="1" applyFill="1" applyBorder="1" applyAlignment="1" applyProtection="1">
      <alignment horizontal="center" vertical="center" wrapText="1"/>
    </xf>
    <xf numFmtId="1" fontId="5" fillId="5" borderId="15" xfId="0" applyNumberFormat="1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vertical="center" wrapText="1"/>
    </xf>
    <xf numFmtId="1" fontId="5" fillId="5" borderId="18" xfId="0" applyNumberFormat="1" applyFont="1" applyFill="1" applyBorder="1" applyAlignment="1" applyProtection="1">
      <alignment horizontal="center" vertical="center" wrapText="1"/>
    </xf>
    <xf numFmtId="0" fontId="5" fillId="2" borderId="42" xfId="0" applyFont="1" applyFill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164" fontId="5" fillId="5" borderId="2" xfId="0" applyNumberFormat="1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</xf>
    <xf numFmtId="0" fontId="5" fillId="5" borderId="15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1" fontId="5" fillId="2" borderId="2" xfId="0" applyNumberFormat="1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vertical="center" wrapText="1"/>
    </xf>
    <xf numFmtId="1" fontId="2" fillId="3" borderId="13" xfId="0" applyNumberFormat="1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1" fontId="2" fillId="5" borderId="19" xfId="0" applyNumberFormat="1" applyFont="1" applyFill="1" applyBorder="1" applyAlignment="1" applyProtection="1">
      <alignment horizontal="center" vertical="center" wrapText="1"/>
    </xf>
    <xf numFmtId="0" fontId="2" fillId="5" borderId="19" xfId="0" applyFont="1" applyFill="1" applyBorder="1" applyAlignment="1" applyProtection="1">
      <alignment horizontal="center" vertical="center" wrapText="1"/>
    </xf>
    <xf numFmtId="0" fontId="2" fillId="5" borderId="18" xfId="0" applyFont="1" applyFill="1" applyBorder="1" applyAlignment="1" applyProtection="1">
      <alignment horizontal="center" vertical="center" wrapText="1"/>
    </xf>
    <xf numFmtId="164" fontId="5" fillId="2" borderId="2" xfId="0" applyNumberFormat="1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vertical="center" wrapText="1"/>
    </xf>
    <xf numFmtId="1" fontId="2" fillId="5" borderId="7" xfId="0" applyNumberFormat="1" applyFont="1" applyFill="1" applyBorder="1" applyAlignment="1" applyProtection="1">
      <alignment horizontal="center" vertical="center" wrapText="1"/>
    </xf>
    <xf numFmtId="164" fontId="2" fillId="5" borderId="7" xfId="0" applyNumberFormat="1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vertical="center" wrapText="1"/>
    </xf>
    <xf numFmtId="1" fontId="2" fillId="5" borderId="1" xfId="0" applyNumberFormat="1" applyFont="1" applyFill="1" applyBorder="1" applyAlignment="1" applyProtection="1">
      <alignment horizontal="center" vertical="center" wrapText="1"/>
    </xf>
    <xf numFmtId="164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1" fontId="2" fillId="5" borderId="5" xfId="0" applyNumberFormat="1" applyFont="1" applyFill="1" applyBorder="1" applyAlignment="1" applyProtection="1">
      <alignment horizontal="center" vertical="center" wrapText="1"/>
    </xf>
    <xf numFmtId="1" fontId="5" fillId="2" borderId="15" xfId="0" applyNumberFormat="1" applyFont="1" applyFill="1" applyBorder="1" applyAlignment="1" applyProtection="1">
      <alignment horizontal="center" vertical="center" wrapText="1"/>
    </xf>
    <xf numFmtId="0" fontId="5" fillId="5" borderId="6" xfId="0" applyFont="1" applyFill="1" applyBorder="1" applyAlignment="1" applyProtection="1">
      <alignment vertical="center" wrapText="1"/>
    </xf>
    <xf numFmtId="1" fontId="5" fillId="5" borderId="1" xfId="0" applyNumberFormat="1" applyFont="1" applyFill="1" applyBorder="1" applyAlignment="1" applyProtection="1">
      <alignment horizontal="center" vertical="center" wrapText="1"/>
    </xf>
    <xf numFmtId="1" fontId="5" fillId="5" borderId="9" xfId="0" applyNumberFormat="1" applyFont="1" applyFill="1" applyBorder="1" applyAlignment="1" applyProtection="1">
      <alignment horizontal="center" vertical="center" wrapText="1"/>
    </xf>
    <xf numFmtId="1" fontId="5" fillId="2" borderId="52" xfId="0" applyNumberFormat="1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vertical="center" wrapText="1"/>
    </xf>
    <xf numFmtId="0" fontId="2" fillId="5" borderId="16" xfId="0" applyFont="1" applyFill="1" applyBorder="1" applyAlignment="1" applyProtection="1">
      <alignment vertical="center" wrapText="1"/>
    </xf>
    <xf numFmtId="1" fontId="2" fillId="5" borderId="17" xfId="0" applyNumberFormat="1" applyFont="1" applyFill="1" applyBorder="1" applyAlignment="1" applyProtection="1">
      <alignment horizontal="center" vertical="center" wrapText="1"/>
    </xf>
    <xf numFmtId="1" fontId="2" fillId="5" borderId="33" xfId="0" applyNumberFormat="1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vertical="center" wrapText="1"/>
    </xf>
    <xf numFmtId="1" fontId="5" fillId="0" borderId="13" xfId="0" applyNumberFormat="1" applyFont="1" applyBorder="1" applyAlignment="1" applyProtection="1">
      <alignment horizontal="center" vertical="center" wrapText="1"/>
    </xf>
    <xf numFmtId="1" fontId="5" fillId="0" borderId="14" xfId="0" applyNumberFormat="1" applyFont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vertical="center" wrapText="1"/>
    </xf>
    <xf numFmtId="1" fontId="5" fillId="0" borderId="5" xfId="0" applyNumberFormat="1" applyFont="1" applyBorder="1" applyAlignment="1" applyProtection="1">
      <alignment horizontal="center" vertical="center" wrapText="1"/>
    </xf>
    <xf numFmtId="1" fontId="5" fillId="0" borderId="10" xfId="0" applyNumberFormat="1" applyFont="1" applyBorder="1" applyAlignment="1" applyProtection="1">
      <alignment horizontal="center" vertical="center" wrapText="1"/>
    </xf>
    <xf numFmtId="1" fontId="5" fillId="0" borderId="19" xfId="0" applyNumberFormat="1" applyFont="1" applyBorder="1" applyAlignment="1" applyProtection="1">
      <alignment horizontal="center" vertical="center" wrapText="1"/>
    </xf>
    <xf numFmtId="1" fontId="5" fillId="0" borderId="18" xfId="0" applyNumberFormat="1" applyFont="1" applyBorder="1" applyAlignment="1" applyProtection="1">
      <alignment horizontal="center" vertical="center" wrapText="1"/>
    </xf>
    <xf numFmtId="1" fontId="5" fillId="0" borderId="10" xfId="0" applyNumberFormat="1" applyFont="1" applyBorder="1" applyAlignment="1" applyProtection="1">
      <alignment vertical="center" wrapText="1"/>
    </xf>
    <xf numFmtId="0" fontId="5" fillId="2" borderId="28" xfId="0" applyFont="1" applyFill="1" applyBorder="1" applyAlignment="1" applyProtection="1">
      <alignment vertical="top" wrapText="1"/>
    </xf>
    <xf numFmtId="1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1" fontId="5" fillId="2" borderId="10" xfId="0" applyNumberFormat="1" applyFont="1" applyFill="1" applyBorder="1" applyAlignment="1" applyProtection="1">
      <alignment horizontal="center" vertical="center" wrapText="1"/>
    </xf>
    <xf numFmtId="0" fontId="2" fillId="5" borderId="41" xfId="0" applyFont="1" applyFill="1" applyBorder="1" applyAlignment="1" applyProtection="1">
      <alignment vertical="center" wrapText="1"/>
    </xf>
    <xf numFmtId="1" fontId="2" fillId="5" borderId="18" xfId="0" applyNumberFormat="1" applyFont="1" applyFill="1" applyBorder="1" applyAlignment="1" applyProtection="1">
      <alignment horizontal="center" vertical="center" wrapText="1"/>
    </xf>
    <xf numFmtId="1" fontId="2" fillId="5" borderId="54" xfId="0" applyNumberFormat="1" applyFont="1" applyFill="1" applyBorder="1" applyAlignment="1" applyProtection="1">
      <alignment horizontal="center" vertical="center" wrapText="1"/>
    </xf>
    <xf numFmtId="1" fontId="5" fillId="2" borderId="13" xfId="0" applyNumberFormat="1" applyFont="1" applyFill="1" applyBorder="1" applyAlignment="1" applyProtection="1">
      <alignment horizontal="center" vertical="center" wrapText="1"/>
    </xf>
    <xf numFmtId="1" fontId="5" fillId="2" borderId="14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9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Protection="1"/>
    <xf numFmtId="164" fontId="5" fillId="0" borderId="7" xfId="0" applyNumberFormat="1" applyFont="1" applyBorder="1" applyAlignment="1" applyProtection="1">
      <alignment horizontal="center" vertical="center" wrapText="1"/>
      <protection locked="0"/>
    </xf>
    <xf numFmtId="1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left" wrapText="1"/>
    </xf>
    <xf numFmtId="1" fontId="5" fillId="0" borderId="20" xfId="0" applyNumberFormat="1" applyFont="1" applyBorder="1" applyAlignment="1" applyProtection="1">
      <alignment horizontal="center" vertical="center" wrapText="1"/>
    </xf>
    <xf numFmtId="1" fontId="5" fillId="0" borderId="52" xfId="0" applyNumberFormat="1" applyFont="1" applyBorder="1" applyAlignment="1" applyProtection="1">
      <alignment horizontal="center" vertical="center" wrapText="1"/>
    </xf>
    <xf numFmtId="1" fontId="5" fillId="0" borderId="29" xfId="0" applyNumberFormat="1" applyFont="1" applyBorder="1" applyAlignment="1" applyProtection="1">
      <alignment horizontal="center" vertical="center" wrapText="1"/>
    </xf>
    <xf numFmtId="1" fontId="5" fillId="0" borderId="51" xfId="0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5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2"/>
  <sheetViews>
    <sheetView tabSelected="1" workbookViewId="0">
      <pane xSplit="1" ySplit="4" topLeftCell="B367" activePane="bottomRight" state="frozen"/>
      <selection pane="topRight" activeCell="B1" sqref="B1"/>
      <selection pane="bottomLeft" activeCell="A5" sqref="A5"/>
      <selection pane="bottomRight" activeCell="P16" sqref="P15:P16"/>
    </sheetView>
  </sheetViews>
  <sheetFormatPr defaultRowHeight="12.75" x14ac:dyDescent="0.2"/>
  <cols>
    <col min="1" max="1" width="42.140625" style="145" customWidth="1"/>
    <col min="2" max="2" width="15.85546875" style="145" hidden="1" customWidth="1"/>
    <col min="3" max="3" width="14.7109375" style="145" customWidth="1"/>
    <col min="4" max="4" width="13" style="145" hidden="1" customWidth="1"/>
    <col min="5" max="5" width="13.5703125" style="145" customWidth="1"/>
    <col min="6" max="6" width="12.140625" style="145" hidden="1" customWidth="1"/>
    <col min="7" max="7" width="12" style="145" customWidth="1"/>
    <col min="8" max="8" width="10.7109375" style="145" hidden="1" customWidth="1"/>
    <col min="9" max="9" width="11" style="145" customWidth="1"/>
    <col min="10" max="16384" width="9.140625" style="145"/>
  </cols>
  <sheetData>
    <row r="1" spans="1:9" ht="66.75" customHeight="1" x14ac:dyDescent="0.25">
      <c r="A1" s="144"/>
      <c r="B1" s="144"/>
      <c r="C1" s="144"/>
      <c r="D1" s="144"/>
      <c r="E1" s="144"/>
      <c r="F1" s="144"/>
      <c r="G1" s="244" t="s">
        <v>230</v>
      </c>
      <c r="H1" s="244"/>
      <c r="I1" s="244"/>
    </row>
    <row r="2" spans="1:9" ht="31.5" customHeight="1" x14ac:dyDescent="0.25">
      <c r="A2" s="253" t="s">
        <v>297</v>
      </c>
      <c r="B2" s="253"/>
      <c r="C2" s="253"/>
      <c r="D2" s="253"/>
      <c r="E2" s="253"/>
      <c r="F2" s="253"/>
      <c r="G2" s="253"/>
      <c r="H2" s="253"/>
      <c r="I2" s="253"/>
    </row>
    <row r="3" spans="1:9" ht="16.5" thickBot="1" x14ac:dyDescent="0.3">
      <c r="A3" s="144"/>
      <c r="B3" s="144"/>
      <c r="C3" s="144"/>
      <c r="D3" s="144"/>
      <c r="E3" s="144"/>
      <c r="F3" s="144"/>
      <c r="G3" s="144"/>
      <c r="H3" s="252" t="s">
        <v>300</v>
      </c>
      <c r="I3" s="252"/>
    </row>
    <row r="4" spans="1:9" ht="63.75" thickBot="1" x14ac:dyDescent="0.25">
      <c r="A4" s="146" t="s">
        <v>0</v>
      </c>
      <c r="B4" s="147" t="s">
        <v>493</v>
      </c>
      <c r="C4" s="147" t="s">
        <v>467</v>
      </c>
      <c r="D4" s="147" t="s">
        <v>494</v>
      </c>
      <c r="E4" s="147" t="s">
        <v>468</v>
      </c>
      <c r="F4" s="147" t="s">
        <v>495</v>
      </c>
      <c r="G4" s="147" t="s">
        <v>469</v>
      </c>
      <c r="H4" s="147" t="s">
        <v>496</v>
      </c>
      <c r="I4" s="148" t="s">
        <v>470</v>
      </c>
    </row>
    <row r="5" spans="1:9" ht="18" customHeight="1" thickBot="1" x14ac:dyDescent="0.25">
      <c r="A5" s="149" t="s">
        <v>1</v>
      </c>
      <c r="B5" s="140">
        <f>+B6+B7+B8</f>
        <v>9938219.100159999</v>
      </c>
      <c r="C5" s="129">
        <f t="shared" ref="C5:I5" si="0">+C6+C7+C8</f>
        <v>2878307.2</v>
      </c>
      <c r="D5" s="129">
        <f t="shared" si="0"/>
        <v>9778216.3481599987</v>
      </c>
      <c r="E5" s="129">
        <f t="shared" si="0"/>
        <v>2831967.2</v>
      </c>
      <c r="F5" s="129">
        <f t="shared" si="0"/>
        <v>4812581.6224000007</v>
      </c>
      <c r="G5" s="129">
        <f t="shared" si="0"/>
        <v>1393820</v>
      </c>
      <c r="H5" s="129">
        <f t="shared" si="0"/>
        <v>160002.75200000001</v>
      </c>
      <c r="I5" s="130">
        <f t="shared" si="0"/>
        <v>46340</v>
      </c>
    </row>
    <row r="6" spans="1:9" ht="31.5" x14ac:dyDescent="0.2">
      <c r="A6" s="150" t="s">
        <v>2</v>
      </c>
      <c r="B6" s="141">
        <f>+B25</f>
        <v>577060.24896</v>
      </c>
      <c r="C6" s="131">
        <f>+C25+C46</f>
        <v>190513.2</v>
      </c>
      <c r="D6" s="131">
        <f t="shared" ref="D6:I6" si="1">+D25+D46</f>
        <v>657803.97696</v>
      </c>
      <c r="E6" s="131">
        <f t="shared" si="1"/>
        <v>190513.2</v>
      </c>
      <c r="F6" s="131">
        <f t="shared" si="1"/>
        <v>385384.19840000005</v>
      </c>
      <c r="G6" s="131">
        <f t="shared" si="1"/>
        <v>111615</v>
      </c>
      <c r="H6" s="131">
        <f t="shared" si="1"/>
        <v>0</v>
      </c>
      <c r="I6" s="132">
        <f t="shared" si="1"/>
        <v>0</v>
      </c>
    </row>
    <row r="7" spans="1:9" ht="15.75" x14ac:dyDescent="0.2">
      <c r="A7" s="151" t="s">
        <v>3</v>
      </c>
      <c r="B7" s="142">
        <f>+B9+B10+B11+B35+B36+B37+B39+B40+B42+B43+B44+B45+B48+B46</f>
        <v>9329911.0111999996</v>
      </c>
      <c r="C7" s="133">
        <f>+C9+C10+C11+C35+C36+C37+C39+C40+C42+C43+C44+C45+C48</f>
        <v>2678744</v>
      </c>
      <c r="D7" s="133">
        <f t="shared" ref="D7:I7" si="2">+D9+D10+D11+D35+D36+D37+D39+D40+D42+D43+D44+D45+D48</f>
        <v>9089164.5311999992</v>
      </c>
      <c r="E7" s="133">
        <f t="shared" si="2"/>
        <v>2632404</v>
      </c>
      <c r="F7" s="133">
        <f t="shared" si="2"/>
        <v>4427197.4240000006</v>
      </c>
      <c r="G7" s="133">
        <f t="shared" si="2"/>
        <v>1282205</v>
      </c>
      <c r="H7" s="133">
        <f t="shared" si="2"/>
        <v>160002.75200000001</v>
      </c>
      <c r="I7" s="134">
        <f t="shared" si="2"/>
        <v>46340</v>
      </c>
    </row>
    <row r="8" spans="1:9" ht="16.5" thickBot="1" x14ac:dyDescent="0.25">
      <c r="A8" s="152" t="s">
        <v>4</v>
      </c>
      <c r="B8" s="143">
        <f>+B41</f>
        <v>31247.84</v>
      </c>
      <c r="C8" s="135">
        <f t="shared" ref="C8:I8" si="3">+C41</f>
        <v>9050</v>
      </c>
      <c r="D8" s="135">
        <f t="shared" si="3"/>
        <v>31247.84</v>
      </c>
      <c r="E8" s="135">
        <f t="shared" si="3"/>
        <v>9050</v>
      </c>
      <c r="F8" s="135">
        <f t="shared" si="3"/>
        <v>0</v>
      </c>
      <c r="G8" s="135">
        <f t="shared" si="3"/>
        <v>0</v>
      </c>
      <c r="H8" s="135">
        <f t="shared" si="3"/>
        <v>0</v>
      </c>
      <c r="I8" s="138">
        <f t="shared" si="3"/>
        <v>0</v>
      </c>
    </row>
    <row r="9" spans="1:9" ht="31.5" x14ac:dyDescent="0.2">
      <c r="A9" s="153" t="s">
        <v>5</v>
      </c>
      <c r="B9" s="154">
        <f>+C9*3.4528</f>
        <v>7042997.2703999998</v>
      </c>
      <c r="C9" s="139">
        <v>2039793</v>
      </c>
      <c r="D9" s="242">
        <f>+E9*3.4528</f>
        <v>6882994.5183999995</v>
      </c>
      <c r="E9" s="139">
        <v>1993453</v>
      </c>
      <c r="F9" s="242">
        <f>+G9*3.4528</f>
        <v>4216997.8656000001</v>
      </c>
      <c r="G9" s="139">
        <v>1221327</v>
      </c>
      <c r="H9" s="242">
        <f>+I9*3.4528</f>
        <v>160002.75200000001</v>
      </c>
      <c r="I9" s="243">
        <v>46340</v>
      </c>
    </row>
    <row r="10" spans="1:9" ht="15.75" x14ac:dyDescent="0.2">
      <c r="A10" s="157" t="s">
        <v>6</v>
      </c>
      <c r="B10" s="158">
        <f>+C10*3.4528</f>
        <v>208590.55359999998</v>
      </c>
      <c r="C10" s="159">
        <v>60412</v>
      </c>
      <c r="D10" s="158">
        <f>+E10*3.4528</f>
        <v>208590.55359999998</v>
      </c>
      <c r="E10" s="159">
        <v>60412</v>
      </c>
      <c r="F10" s="158">
        <f>+G10*3.4528</f>
        <v>156197.76639999999</v>
      </c>
      <c r="G10" s="159">
        <v>45238</v>
      </c>
      <c r="H10" s="160">
        <f>+I10*3.4528</f>
        <v>0</v>
      </c>
      <c r="I10" s="161"/>
    </row>
    <row r="11" spans="1:9" ht="15.75" x14ac:dyDescent="0.2">
      <c r="A11" s="157" t="s">
        <v>7</v>
      </c>
      <c r="B11" s="159">
        <f>+SUM(B12:B24)</f>
        <v>453860.20159999985</v>
      </c>
      <c r="C11" s="159">
        <f>+SUM(C12:C24)</f>
        <v>131447</v>
      </c>
      <c r="D11" s="159">
        <f>+SUM(D12:D24)</f>
        <v>453860.20159999985</v>
      </c>
      <c r="E11" s="159">
        <f>+SUM(E12:E24)</f>
        <v>131447</v>
      </c>
      <c r="F11" s="160">
        <f t="shared" ref="F11:I11" si="4">+SUM(F12:F24)</f>
        <v>0</v>
      </c>
      <c r="G11" s="160">
        <f t="shared" si="4"/>
        <v>0</v>
      </c>
      <c r="H11" s="160">
        <f t="shared" si="4"/>
        <v>0</v>
      </c>
      <c r="I11" s="162">
        <f t="shared" si="4"/>
        <v>0</v>
      </c>
    </row>
    <row r="12" spans="1:9" ht="15.75" x14ac:dyDescent="0.2">
      <c r="A12" s="157" t="s">
        <v>8</v>
      </c>
      <c r="B12" s="159">
        <f t="shared" ref="B12:B24" si="5">+C12*3.4528</f>
        <v>17005.04</v>
      </c>
      <c r="C12" s="159">
        <v>4925</v>
      </c>
      <c r="D12" s="159">
        <f t="shared" ref="D12:D24" si="6">+E12*3.4528</f>
        <v>17005.04</v>
      </c>
      <c r="E12" s="159">
        <v>4925</v>
      </c>
      <c r="F12" s="160">
        <f t="shared" ref="F12:F24" si="7">+G12*3.4528</f>
        <v>0</v>
      </c>
      <c r="G12" s="159"/>
      <c r="H12" s="160">
        <f t="shared" ref="H12:H24" si="8">+I12*3.4528</f>
        <v>0</v>
      </c>
      <c r="I12" s="161"/>
    </row>
    <row r="13" spans="1:9" ht="15.75" x14ac:dyDescent="0.2">
      <c r="A13" s="157" t="s">
        <v>9</v>
      </c>
      <c r="B13" s="159">
        <f t="shared" si="5"/>
        <v>41295.487999999998</v>
      </c>
      <c r="C13" s="159">
        <v>11960</v>
      </c>
      <c r="D13" s="159">
        <f t="shared" si="6"/>
        <v>41295.487999999998</v>
      </c>
      <c r="E13" s="159">
        <v>11960</v>
      </c>
      <c r="F13" s="160">
        <f t="shared" si="7"/>
        <v>0</v>
      </c>
      <c r="G13" s="159"/>
      <c r="H13" s="160">
        <f t="shared" si="8"/>
        <v>0</v>
      </c>
      <c r="I13" s="161"/>
    </row>
    <row r="14" spans="1:9" ht="15.75" x14ac:dyDescent="0.2">
      <c r="A14" s="157" t="s">
        <v>10</v>
      </c>
      <c r="B14" s="159">
        <f t="shared" si="5"/>
        <v>54899.519999999997</v>
      </c>
      <c r="C14" s="159">
        <v>15900</v>
      </c>
      <c r="D14" s="159">
        <f t="shared" si="6"/>
        <v>54899.519999999997</v>
      </c>
      <c r="E14" s="159">
        <v>15900</v>
      </c>
      <c r="F14" s="160">
        <f t="shared" si="7"/>
        <v>0</v>
      </c>
      <c r="G14" s="159"/>
      <c r="H14" s="160">
        <f t="shared" si="8"/>
        <v>0</v>
      </c>
      <c r="I14" s="161"/>
    </row>
    <row r="15" spans="1:9" ht="15.75" x14ac:dyDescent="0.2">
      <c r="A15" s="157" t="s">
        <v>11</v>
      </c>
      <c r="B15" s="159">
        <f t="shared" si="5"/>
        <v>20098.748799999998</v>
      </c>
      <c r="C15" s="159">
        <v>5821</v>
      </c>
      <c r="D15" s="159">
        <f t="shared" si="6"/>
        <v>20098.748799999998</v>
      </c>
      <c r="E15" s="159">
        <v>5821</v>
      </c>
      <c r="F15" s="160">
        <f t="shared" si="7"/>
        <v>0</v>
      </c>
      <c r="G15" s="159"/>
      <c r="H15" s="160">
        <f t="shared" si="8"/>
        <v>0</v>
      </c>
      <c r="I15" s="161"/>
    </row>
    <row r="16" spans="1:9" ht="15.75" x14ac:dyDescent="0.2">
      <c r="A16" s="157" t="s">
        <v>12</v>
      </c>
      <c r="B16" s="159">
        <f t="shared" si="5"/>
        <v>22995.647999999997</v>
      </c>
      <c r="C16" s="159">
        <v>6660</v>
      </c>
      <c r="D16" s="159">
        <f t="shared" si="6"/>
        <v>22995.647999999997</v>
      </c>
      <c r="E16" s="159">
        <v>6660</v>
      </c>
      <c r="F16" s="160">
        <f t="shared" si="7"/>
        <v>0</v>
      </c>
      <c r="G16" s="159"/>
      <c r="H16" s="160">
        <f t="shared" si="8"/>
        <v>0</v>
      </c>
      <c r="I16" s="161"/>
    </row>
    <row r="17" spans="1:9" ht="15.75" x14ac:dyDescent="0.2">
      <c r="A17" s="157" t="s">
        <v>13</v>
      </c>
      <c r="B17" s="159">
        <f t="shared" si="5"/>
        <v>54398.864000000001</v>
      </c>
      <c r="C17" s="159">
        <v>15755</v>
      </c>
      <c r="D17" s="159">
        <f t="shared" si="6"/>
        <v>54398.864000000001</v>
      </c>
      <c r="E17" s="159">
        <v>15755</v>
      </c>
      <c r="F17" s="160">
        <f t="shared" si="7"/>
        <v>0</v>
      </c>
      <c r="G17" s="159"/>
      <c r="H17" s="160">
        <f t="shared" si="8"/>
        <v>0</v>
      </c>
      <c r="I17" s="161"/>
    </row>
    <row r="18" spans="1:9" ht="15.75" x14ac:dyDescent="0.2">
      <c r="A18" s="157" t="s">
        <v>14</v>
      </c>
      <c r="B18" s="159">
        <f t="shared" si="5"/>
        <v>44112.972799999996</v>
      </c>
      <c r="C18" s="159">
        <v>12776</v>
      </c>
      <c r="D18" s="159">
        <f t="shared" si="6"/>
        <v>44112.972799999996</v>
      </c>
      <c r="E18" s="159">
        <v>12776</v>
      </c>
      <c r="F18" s="160">
        <f t="shared" si="7"/>
        <v>0</v>
      </c>
      <c r="G18" s="159"/>
      <c r="H18" s="160">
        <f t="shared" si="8"/>
        <v>0</v>
      </c>
      <c r="I18" s="161"/>
    </row>
    <row r="19" spans="1:9" ht="15.75" x14ac:dyDescent="0.2">
      <c r="A19" s="157" t="s">
        <v>15</v>
      </c>
      <c r="B19" s="159">
        <f t="shared" si="5"/>
        <v>31800.288</v>
      </c>
      <c r="C19" s="159">
        <v>9210</v>
      </c>
      <c r="D19" s="159">
        <f t="shared" si="6"/>
        <v>31800.288</v>
      </c>
      <c r="E19" s="159">
        <v>9210</v>
      </c>
      <c r="F19" s="160">
        <f t="shared" si="7"/>
        <v>0</v>
      </c>
      <c r="G19" s="159"/>
      <c r="H19" s="160">
        <f t="shared" si="8"/>
        <v>0</v>
      </c>
      <c r="I19" s="161"/>
    </row>
    <row r="20" spans="1:9" ht="15.75" x14ac:dyDescent="0.2">
      <c r="A20" s="157" t="s">
        <v>16</v>
      </c>
      <c r="B20" s="159">
        <f t="shared" si="5"/>
        <v>38101.648000000001</v>
      </c>
      <c r="C20" s="159">
        <v>11035</v>
      </c>
      <c r="D20" s="159">
        <f t="shared" si="6"/>
        <v>38101.648000000001</v>
      </c>
      <c r="E20" s="159">
        <v>11035</v>
      </c>
      <c r="F20" s="160">
        <f t="shared" si="7"/>
        <v>0</v>
      </c>
      <c r="G20" s="159"/>
      <c r="H20" s="160">
        <f t="shared" si="8"/>
        <v>0</v>
      </c>
      <c r="I20" s="161"/>
    </row>
    <row r="21" spans="1:9" ht="15.75" x14ac:dyDescent="0.2">
      <c r="A21" s="157" t="s">
        <v>17</v>
      </c>
      <c r="B21" s="159">
        <f t="shared" si="5"/>
        <v>50997.856</v>
      </c>
      <c r="C21" s="159">
        <v>14770</v>
      </c>
      <c r="D21" s="159">
        <f t="shared" si="6"/>
        <v>50997.856</v>
      </c>
      <c r="E21" s="159">
        <v>14770</v>
      </c>
      <c r="F21" s="160">
        <f t="shared" si="7"/>
        <v>0</v>
      </c>
      <c r="G21" s="159"/>
      <c r="H21" s="160">
        <f t="shared" si="8"/>
        <v>0</v>
      </c>
      <c r="I21" s="161"/>
    </row>
    <row r="22" spans="1:9" ht="15.75" x14ac:dyDescent="0.2">
      <c r="A22" s="157" t="s">
        <v>18</v>
      </c>
      <c r="B22" s="159">
        <f t="shared" si="5"/>
        <v>12253.9872</v>
      </c>
      <c r="C22" s="159">
        <v>3549</v>
      </c>
      <c r="D22" s="159">
        <f t="shared" si="6"/>
        <v>12253.9872</v>
      </c>
      <c r="E22" s="159">
        <v>3549</v>
      </c>
      <c r="F22" s="160">
        <f t="shared" si="7"/>
        <v>0</v>
      </c>
      <c r="G22" s="159"/>
      <c r="H22" s="160">
        <f t="shared" si="8"/>
        <v>0</v>
      </c>
      <c r="I22" s="161"/>
    </row>
    <row r="23" spans="1:9" ht="15.75" x14ac:dyDescent="0.2">
      <c r="A23" s="157" t="s">
        <v>19</v>
      </c>
      <c r="B23" s="159">
        <f t="shared" si="5"/>
        <v>43598.505599999997</v>
      </c>
      <c r="C23" s="159">
        <v>12627</v>
      </c>
      <c r="D23" s="159">
        <f t="shared" si="6"/>
        <v>43598.505599999997</v>
      </c>
      <c r="E23" s="159">
        <v>12627</v>
      </c>
      <c r="F23" s="160">
        <f t="shared" si="7"/>
        <v>0</v>
      </c>
      <c r="G23" s="159"/>
      <c r="H23" s="160">
        <f t="shared" si="8"/>
        <v>0</v>
      </c>
      <c r="I23" s="161"/>
    </row>
    <row r="24" spans="1:9" ht="15.75" x14ac:dyDescent="0.2">
      <c r="A24" s="157" t="s">
        <v>20</v>
      </c>
      <c r="B24" s="159">
        <f t="shared" si="5"/>
        <v>22301.635200000001</v>
      </c>
      <c r="C24" s="159">
        <v>6459</v>
      </c>
      <c r="D24" s="159">
        <f t="shared" si="6"/>
        <v>22301.635200000001</v>
      </c>
      <c r="E24" s="159">
        <v>6459</v>
      </c>
      <c r="F24" s="160">
        <f t="shared" si="7"/>
        <v>0</v>
      </c>
      <c r="G24" s="159"/>
      <c r="H24" s="160">
        <f t="shared" si="8"/>
        <v>0</v>
      </c>
      <c r="I24" s="161"/>
    </row>
    <row r="25" spans="1:9" ht="31.5" x14ac:dyDescent="0.2">
      <c r="A25" s="157" t="s">
        <v>21</v>
      </c>
      <c r="B25" s="159">
        <f>+SUM(B26:B34)</f>
        <v>577060.24896</v>
      </c>
      <c r="C25" s="159">
        <f>+SUM(C26:C34)</f>
        <v>167128.20000000001</v>
      </c>
      <c r="D25" s="158">
        <f t="shared" ref="D25:I25" si="9">+SUM(D26:D34)</f>
        <v>577060.24896</v>
      </c>
      <c r="E25" s="159">
        <f t="shared" si="9"/>
        <v>167128.20000000001</v>
      </c>
      <c r="F25" s="159">
        <f t="shared" si="9"/>
        <v>383012.19840000005</v>
      </c>
      <c r="G25" s="159">
        <f t="shared" si="9"/>
        <v>110928</v>
      </c>
      <c r="H25" s="160">
        <f t="shared" si="9"/>
        <v>0</v>
      </c>
      <c r="I25" s="162">
        <f t="shared" si="9"/>
        <v>0</v>
      </c>
    </row>
    <row r="26" spans="1:9" ht="31.5" x14ac:dyDescent="0.2">
      <c r="A26" s="157" t="s">
        <v>22</v>
      </c>
      <c r="B26" s="159">
        <f>+C26*3.4528</f>
        <v>1999.1712</v>
      </c>
      <c r="C26" s="159">
        <v>579</v>
      </c>
      <c r="D26" s="159">
        <f t="shared" ref="D26:D45" si="10">+E26*3.4528</f>
        <v>1999.1712</v>
      </c>
      <c r="E26" s="159">
        <v>579</v>
      </c>
      <c r="F26" s="159">
        <f t="shared" ref="F26:F45" si="11">+G26*3.4528</f>
        <v>1526.1376</v>
      </c>
      <c r="G26" s="159">
        <v>442</v>
      </c>
      <c r="H26" s="160">
        <f t="shared" ref="H26:H45" si="12">+I26*3.4528</f>
        <v>0</v>
      </c>
      <c r="I26" s="161"/>
    </row>
    <row r="27" spans="1:9" ht="15.75" x14ac:dyDescent="0.2">
      <c r="A27" s="157" t="s">
        <v>23</v>
      </c>
      <c r="B27" s="159">
        <f t="shared" ref="B27:B45" si="13">+C27*3.4528</f>
        <v>33675.1584</v>
      </c>
      <c r="C27" s="159">
        <v>9753</v>
      </c>
      <c r="D27" s="159">
        <f t="shared" si="10"/>
        <v>33675.1584</v>
      </c>
      <c r="E27" s="159">
        <v>9753</v>
      </c>
      <c r="F27" s="159">
        <f t="shared" si="11"/>
        <v>22598.576000000001</v>
      </c>
      <c r="G27" s="159">
        <v>6545</v>
      </c>
      <c r="H27" s="160">
        <f t="shared" si="12"/>
        <v>0</v>
      </c>
      <c r="I27" s="161"/>
    </row>
    <row r="28" spans="1:9" ht="15.75" x14ac:dyDescent="0.2">
      <c r="A28" s="157" t="s">
        <v>24</v>
      </c>
      <c r="B28" s="159">
        <f t="shared" si="13"/>
        <v>256000.9504</v>
      </c>
      <c r="C28" s="159">
        <v>74143</v>
      </c>
      <c r="D28" s="159">
        <f t="shared" si="10"/>
        <v>256000.9504</v>
      </c>
      <c r="E28" s="159">
        <v>74143</v>
      </c>
      <c r="F28" s="159">
        <f t="shared" si="11"/>
        <v>175395.33439999999</v>
      </c>
      <c r="G28" s="159">
        <v>50798</v>
      </c>
      <c r="H28" s="160">
        <f t="shared" si="12"/>
        <v>0</v>
      </c>
      <c r="I28" s="161"/>
    </row>
    <row r="29" spans="1:9" ht="15.75" x14ac:dyDescent="0.2">
      <c r="A29" s="157" t="s">
        <v>25</v>
      </c>
      <c r="B29" s="159">
        <f t="shared" si="13"/>
        <v>41367.996800000001</v>
      </c>
      <c r="C29" s="159">
        <v>11981</v>
      </c>
      <c r="D29" s="159">
        <f t="shared" si="10"/>
        <v>41367.996800000001</v>
      </c>
      <c r="E29" s="159">
        <v>11981</v>
      </c>
      <c r="F29" s="159">
        <f t="shared" si="11"/>
        <v>31175.331200000001</v>
      </c>
      <c r="G29" s="159">
        <v>9029</v>
      </c>
      <c r="H29" s="160">
        <f t="shared" si="12"/>
        <v>0</v>
      </c>
      <c r="I29" s="161"/>
    </row>
    <row r="30" spans="1:9" ht="31.5" x14ac:dyDescent="0.2">
      <c r="A30" s="157" t="s">
        <v>26</v>
      </c>
      <c r="B30" s="159">
        <f t="shared" si="13"/>
        <v>71818.239999999991</v>
      </c>
      <c r="C30" s="159">
        <v>20800</v>
      </c>
      <c r="D30" s="159">
        <f t="shared" si="10"/>
        <v>71818.239999999991</v>
      </c>
      <c r="E30" s="159">
        <v>20800</v>
      </c>
      <c r="F30" s="159">
        <f t="shared" si="11"/>
        <v>54899.519999999997</v>
      </c>
      <c r="G30" s="159">
        <v>15900</v>
      </c>
      <c r="H30" s="160">
        <f t="shared" si="12"/>
        <v>0</v>
      </c>
      <c r="I30" s="161"/>
    </row>
    <row r="31" spans="1:9" ht="15.75" x14ac:dyDescent="0.2">
      <c r="A31" s="157" t="s">
        <v>27</v>
      </c>
      <c r="B31" s="159">
        <f t="shared" si="13"/>
        <v>93798.76479999999</v>
      </c>
      <c r="C31" s="159">
        <v>27166</v>
      </c>
      <c r="D31" s="159">
        <f t="shared" si="10"/>
        <v>93798.76479999999</v>
      </c>
      <c r="E31" s="159">
        <v>27166</v>
      </c>
      <c r="F31" s="159">
        <f t="shared" si="11"/>
        <v>71611.072</v>
      </c>
      <c r="G31" s="159">
        <v>20740</v>
      </c>
      <c r="H31" s="160">
        <f t="shared" si="12"/>
        <v>0</v>
      </c>
      <c r="I31" s="161"/>
    </row>
    <row r="32" spans="1:9" ht="15.75" x14ac:dyDescent="0.2">
      <c r="A32" s="157" t="s">
        <v>28</v>
      </c>
      <c r="B32" s="159">
        <f t="shared" si="13"/>
        <v>31800.288</v>
      </c>
      <c r="C32" s="159">
        <v>9210</v>
      </c>
      <c r="D32" s="159">
        <f t="shared" si="10"/>
        <v>31800.288</v>
      </c>
      <c r="E32" s="159">
        <v>9210</v>
      </c>
      <c r="F32" s="159">
        <f t="shared" si="11"/>
        <v>24280.089599999999</v>
      </c>
      <c r="G32" s="159">
        <v>7032</v>
      </c>
      <c r="H32" s="160">
        <f t="shared" si="12"/>
        <v>0</v>
      </c>
      <c r="I32" s="161"/>
    </row>
    <row r="33" spans="1:9" ht="31.5" x14ac:dyDescent="0.2">
      <c r="A33" s="157" t="s">
        <v>29</v>
      </c>
      <c r="B33" s="159">
        <f t="shared" si="13"/>
        <v>1999.86176</v>
      </c>
      <c r="C33" s="158">
        <v>579.20000000000005</v>
      </c>
      <c r="D33" s="159">
        <f t="shared" si="10"/>
        <v>1999.86176</v>
      </c>
      <c r="E33" s="158">
        <v>579.20000000000005</v>
      </c>
      <c r="F33" s="159">
        <f t="shared" si="11"/>
        <v>1526.1376</v>
      </c>
      <c r="G33" s="158">
        <v>442</v>
      </c>
      <c r="H33" s="160">
        <f t="shared" si="12"/>
        <v>0</v>
      </c>
      <c r="I33" s="161"/>
    </row>
    <row r="34" spans="1:9" ht="47.25" x14ac:dyDescent="0.2">
      <c r="A34" s="157" t="s">
        <v>30</v>
      </c>
      <c r="B34" s="159">
        <f t="shared" si="13"/>
        <v>44599.817599999995</v>
      </c>
      <c r="C34" s="159">
        <v>12917</v>
      </c>
      <c r="D34" s="159">
        <f t="shared" si="10"/>
        <v>44599.817599999995</v>
      </c>
      <c r="E34" s="159">
        <v>12917</v>
      </c>
      <c r="F34" s="159">
        <f t="shared" si="11"/>
        <v>0</v>
      </c>
      <c r="G34" s="159"/>
      <c r="H34" s="160">
        <f t="shared" si="12"/>
        <v>0</v>
      </c>
      <c r="I34" s="161"/>
    </row>
    <row r="35" spans="1:9" ht="15.75" x14ac:dyDescent="0.2">
      <c r="A35" s="157" t="s">
        <v>31</v>
      </c>
      <c r="B35" s="159">
        <f t="shared" si="13"/>
        <v>55244.799999999996</v>
      </c>
      <c r="C35" s="159">
        <v>16000</v>
      </c>
      <c r="D35" s="160">
        <f t="shared" si="10"/>
        <v>55244.799999999996</v>
      </c>
      <c r="E35" s="159">
        <v>16000</v>
      </c>
      <c r="F35" s="160">
        <f t="shared" si="11"/>
        <v>0</v>
      </c>
      <c r="G35" s="159"/>
      <c r="H35" s="160">
        <f t="shared" si="12"/>
        <v>0</v>
      </c>
      <c r="I35" s="161"/>
    </row>
    <row r="36" spans="1:9" ht="15.75" x14ac:dyDescent="0.2">
      <c r="A36" s="157" t="s">
        <v>32</v>
      </c>
      <c r="B36" s="159">
        <f t="shared" si="13"/>
        <v>24311.164799999999</v>
      </c>
      <c r="C36" s="159">
        <v>7041</v>
      </c>
      <c r="D36" s="158">
        <f t="shared" si="10"/>
        <v>24311.164799999999</v>
      </c>
      <c r="E36" s="159">
        <v>7041</v>
      </c>
      <c r="F36" s="160">
        <f t="shared" si="11"/>
        <v>0</v>
      </c>
      <c r="G36" s="159"/>
      <c r="H36" s="160">
        <f t="shared" si="12"/>
        <v>0</v>
      </c>
      <c r="I36" s="161"/>
    </row>
    <row r="37" spans="1:9" ht="15.75" x14ac:dyDescent="0.2">
      <c r="A37" s="157" t="s">
        <v>33</v>
      </c>
      <c r="B37" s="159">
        <f t="shared" si="13"/>
        <v>100131.2</v>
      </c>
      <c r="C37" s="159">
        <v>29000</v>
      </c>
      <c r="D37" s="160">
        <f t="shared" si="10"/>
        <v>100131.2</v>
      </c>
      <c r="E37" s="159">
        <v>29000</v>
      </c>
      <c r="F37" s="160">
        <f t="shared" si="11"/>
        <v>0</v>
      </c>
      <c r="G37" s="159"/>
      <c r="H37" s="160">
        <f t="shared" si="12"/>
        <v>0</v>
      </c>
      <c r="I37" s="161"/>
    </row>
    <row r="38" spans="1:9" ht="15.75" x14ac:dyDescent="0.2">
      <c r="A38" s="157" t="s">
        <v>34</v>
      </c>
      <c r="B38" s="159">
        <f t="shared" si="13"/>
        <v>29476.553599999999</v>
      </c>
      <c r="C38" s="159">
        <v>8537</v>
      </c>
      <c r="D38" s="158">
        <f t="shared" si="10"/>
        <v>29476.553599999999</v>
      </c>
      <c r="E38" s="159">
        <v>8537</v>
      </c>
      <c r="F38" s="160">
        <f t="shared" si="11"/>
        <v>0</v>
      </c>
      <c r="G38" s="159"/>
      <c r="H38" s="160">
        <f t="shared" si="12"/>
        <v>0</v>
      </c>
      <c r="I38" s="161"/>
    </row>
    <row r="39" spans="1:9" ht="15.75" x14ac:dyDescent="0.2">
      <c r="A39" s="157" t="s">
        <v>35</v>
      </c>
      <c r="B39" s="159">
        <f t="shared" si="13"/>
        <v>828672</v>
      </c>
      <c r="C39" s="159">
        <v>240000</v>
      </c>
      <c r="D39" s="160">
        <f t="shared" si="10"/>
        <v>828672</v>
      </c>
      <c r="E39" s="159">
        <v>240000</v>
      </c>
      <c r="F39" s="160">
        <f t="shared" si="11"/>
        <v>0</v>
      </c>
      <c r="G39" s="159"/>
      <c r="H39" s="160">
        <f t="shared" si="12"/>
        <v>0</v>
      </c>
      <c r="I39" s="161"/>
    </row>
    <row r="40" spans="1:9" ht="15.75" x14ac:dyDescent="0.2">
      <c r="A40" s="157" t="s">
        <v>36</v>
      </c>
      <c r="B40" s="159">
        <f t="shared" si="13"/>
        <v>49999.996800000001</v>
      </c>
      <c r="C40" s="159">
        <v>14481</v>
      </c>
      <c r="D40" s="158">
        <f t="shared" si="10"/>
        <v>49999.996800000001</v>
      </c>
      <c r="E40" s="159">
        <v>14481</v>
      </c>
      <c r="F40" s="160">
        <f t="shared" si="11"/>
        <v>0</v>
      </c>
      <c r="G40" s="159"/>
      <c r="H40" s="160">
        <f t="shared" si="12"/>
        <v>0</v>
      </c>
      <c r="I40" s="161"/>
    </row>
    <row r="41" spans="1:9" ht="15.75" x14ac:dyDescent="0.2">
      <c r="A41" s="157" t="s">
        <v>37</v>
      </c>
      <c r="B41" s="159">
        <f t="shared" si="13"/>
        <v>31247.84</v>
      </c>
      <c r="C41" s="159">
        <v>9050</v>
      </c>
      <c r="D41" s="159">
        <f t="shared" si="10"/>
        <v>31247.84</v>
      </c>
      <c r="E41" s="159">
        <v>9050</v>
      </c>
      <c r="F41" s="160">
        <f t="shared" si="11"/>
        <v>0</v>
      </c>
      <c r="G41" s="159"/>
      <c r="H41" s="160">
        <f t="shared" si="12"/>
        <v>0</v>
      </c>
      <c r="I41" s="161"/>
    </row>
    <row r="42" spans="1:9" ht="15.75" x14ac:dyDescent="0.2">
      <c r="A42" s="157" t="s">
        <v>38</v>
      </c>
      <c r="B42" s="159">
        <f t="shared" si="13"/>
        <v>145017.60000000001</v>
      </c>
      <c r="C42" s="159">
        <v>42000</v>
      </c>
      <c r="D42" s="158">
        <f t="shared" si="10"/>
        <v>145017.60000000001</v>
      </c>
      <c r="E42" s="159">
        <v>42000</v>
      </c>
      <c r="F42" s="159">
        <f t="shared" si="11"/>
        <v>54001.792000000001</v>
      </c>
      <c r="G42" s="159">
        <v>15640</v>
      </c>
      <c r="H42" s="160">
        <f t="shared" si="12"/>
        <v>0</v>
      </c>
      <c r="I42" s="161"/>
    </row>
    <row r="43" spans="1:9" ht="31.5" x14ac:dyDescent="0.2">
      <c r="A43" s="157" t="s">
        <v>39</v>
      </c>
      <c r="B43" s="159">
        <f t="shared" si="13"/>
        <v>34528</v>
      </c>
      <c r="C43" s="159">
        <v>10000</v>
      </c>
      <c r="D43" s="160">
        <f t="shared" si="10"/>
        <v>34528</v>
      </c>
      <c r="E43" s="159">
        <v>10000</v>
      </c>
      <c r="F43" s="160">
        <f t="shared" si="11"/>
        <v>0</v>
      </c>
      <c r="G43" s="159"/>
      <c r="H43" s="160">
        <f t="shared" si="12"/>
        <v>0</v>
      </c>
      <c r="I43" s="161"/>
    </row>
    <row r="44" spans="1:9" ht="15.75" x14ac:dyDescent="0.2">
      <c r="A44" s="157" t="s">
        <v>40</v>
      </c>
      <c r="B44" s="159">
        <f t="shared" si="13"/>
        <v>30039.360000000001</v>
      </c>
      <c r="C44" s="159">
        <v>8700</v>
      </c>
      <c r="D44" s="160">
        <f t="shared" si="10"/>
        <v>30039.360000000001</v>
      </c>
      <c r="E44" s="159">
        <v>8700</v>
      </c>
      <c r="F44" s="160">
        <f t="shared" si="11"/>
        <v>0</v>
      </c>
      <c r="G44" s="159"/>
      <c r="H44" s="160">
        <f t="shared" si="12"/>
        <v>0</v>
      </c>
      <c r="I44" s="161"/>
    </row>
    <row r="45" spans="1:9" ht="47.25" x14ac:dyDescent="0.2">
      <c r="A45" s="157" t="s">
        <v>41</v>
      </c>
      <c r="B45" s="159">
        <f t="shared" si="13"/>
        <v>200262.39999999999</v>
      </c>
      <c r="C45" s="159">
        <v>58000</v>
      </c>
      <c r="D45" s="160">
        <f t="shared" si="10"/>
        <v>200262.39999999999</v>
      </c>
      <c r="E45" s="159">
        <v>58000</v>
      </c>
      <c r="F45" s="160">
        <f t="shared" si="11"/>
        <v>0</v>
      </c>
      <c r="G45" s="159"/>
      <c r="H45" s="160">
        <f t="shared" si="12"/>
        <v>0</v>
      </c>
      <c r="I45" s="161"/>
    </row>
    <row r="46" spans="1:9" ht="31.5" x14ac:dyDescent="0.2">
      <c r="A46" s="163" t="s">
        <v>451</v>
      </c>
      <c r="B46" s="159">
        <f t="shared" ref="B46:B48" si="14">+C46*3.4528</f>
        <v>80743.728000000003</v>
      </c>
      <c r="C46" s="164">
        <v>23385</v>
      </c>
      <c r="D46" s="158">
        <f t="shared" ref="D46:D48" si="15">+E46*3.4528</f>
        <v>80743.728000000003</v>
      </c>
      <c r="E46" s="164">
        <v>23385</v>
      </c>
      <c r="F46" s="160">
        <v>2372</v>
      </c>
      <c r="G46" s="164">
        <v>687</v>
      </c>
      <c r="H46" s="160"/>
      <c r="I46" s="165"/>
    </row>
    <row r="47" spans="1:9" ht="15.75" x14ac:dyDescent="0.2">
      <c r="A47" s="163" t="s">
        <v>456</v>
      </c>
      <c r="B47" s="159">
        <f t="shared" si="14"/>
        <v>3107.52</v>
      </c>
      <c r="C47" s="164">
        <v>900</v>
      </c>
      <c r="D47" s="158">
        <f t="shared" si="15"/>
        <v>3107.52</v>
      </c>
      <c r="E47" s="164">
        <v>900</v>
      </c>
      <c r="F47" s="160">
        <v>2372</v>
      </c>
      <c r="G47" s="164">
        <v>687</v>
      </c>
      <c r="H47" s="160"/>
      <c r="I47" s="165"/>
    </row>
    <row r="48" spans="1:9" ht="28.5" customHeight="1" thickBot="1" x14ac:dyDescent="0.25">
      <c r="A48" s="163" t="s">
        <v>455</v>
      </c>
      <c r="B48" s="159">
        <f t="shared" si="14"/>
        <v>75512.73599999999</v>
      </c>
      <c r="C48" s="164">
        <v>21870</v>
      </c>
      <c r="D48" s="158">
        <f t="shared" si="15"/>
        <v>75512.73599999999</v>
      </c>
      <c r="E48" s="164">
        <v>21870</v>
      </c>
      <c r="F48" s="160"/>
      <c r="G48" s="164"/>
      <c r="H48" s="160"/>
      <c r="I48" s="165"/>
    </row>
    <row r="49" spans="1:9" ht="16.5" thickBot="1" x14ac:dyDescent="0.25">
      <c r="A49" s="166" t="s">
        <v>464</v>
      </c>
      <c r="B49" s="167">
        <f>+B50</f>
        <v>75479.589120000004</v>
      </c>
      <c r="C49" s="129">
        <f t="shared" ref="C49:I49" si="16">+C50</f>
        <v>21860.400000000001</v>
      </c>
      <c r="D49" s="129">
        <f t="shared" si="16"/>
        <v>75479.589120000004</v>
      </c>
      <c r="E49" s="129">
        <f t="shared" si="16"/>
        <v>21860.400000000001</v>
      </c>
      <c r="F49" s="167">
        <f t="shared" si="16"/>
        <v>47150.055679999998</v>
      </c>
      <c r="G49" s="129">
        <f t="shared" si="16"/>
        <v>13655.6</v>
      </c>
      <c r="H49" s="168">
        <f t="shared" si="16"/>
        <v>0</v>
      </c>
      <c r="I49" s="169">
        <f t="shared" si="16"/>
        <v>0</v>
      </c>
    </row>
    <row r="50" spans="1:9" ht="32.25" thickBot="1" x14ac:dyDescent="0.25">
      <c r="A50" s="170" t="s">
        <v>42</v>
      </c>
      <c r="B50" s="171">
        <f>+B51+B52</f>
        <v>75479.589120000004</v>
      </c>
      <c r="C50" s="171">
        <f t="shared" ref="C50:I50" si="17">+C51+C52</f>
        <v>21860.400000000001</v>
      </c>
      <c r="D50" s="171">
        <f t="shared" si="17"/>
        <v>75479.589120000004</v>
      </c>
      <c r="E50" s="171">
        <f t="shared" si="17"/>
        <v>21860.400000000001</v>
      </c>
      <c r="F50" s="171">
        <f t="shared" si="17"/>
        <v>47150.055679999998</v>
      </c>
      <c r="G50" s="172">
        <f t="shared" si="17"/>
        <v>13655.6</v>
      </c>
      <c r="H50" s="171">
        <f t="shared" si="17"/>
        <v>0</v>
      </c>
      <c r="I50" s="173">
        <f t="shared" si="17"/>
        <v>0</v>
      </c>
    </row>
    <row r="51" spans="1:9" ht="15.75" x14ac:dyDescent="0.2">
      <c r="A51" s="174" t="s">
        <v>43</v>
      </c>
      <c r="B51" s="175">
        <f>+C51*3.4528</f>
        <v>24799.390719999999</v>
      </c>
      <c r="C51" s="176">
        <v>7182.4</v>
      </c>
      <c r="D51" s="175">
        <f>+E51*3.4528</f>
        <v>24799.390719999999</v>
      </c>
      <c r="E51" s="176">
        <v>7182.4</v>
      </c>
      <c r="F51" s="175">
        <f>+G51*3.4528</f>
        <v>16900.07488</v>
      </c>
      <c r="G51" s="176">
        <v>4894.6000000000004</v>
      </c>
      <c r="H51" s="175">
        <f>+I51*3.4528</f>
        <v>0</v>
      </c>
      <c r="I51" s="177"/>
    </row>
    <row r="52" spans="1:9" ht="16.5" thickBot="1" x14ac:dyDescent="0.25">
      <c r="A52" s="163" t="s">
        <v>44</v>
      </c>
      <c r="B52" s="159">
        <f>+C52*3.4528</f>
        <v>50680.198400000001</v>
      </c>
      <c r="C52" s="159">
        <v>14678</v>
      </c>
      <c r="D52" s="159">
        <f>+E52*3.4528</f>
        <v>50680.198400000001</v>
      </c>
      <c r="E52" s="159">
        <v>14678</v>
      </c>
      <c r="F52" s="159">
        <f>+G52*3.4528</f>
        <v>30249.980799999998</v>
      </c>
      <c r="G52" s="158">
        <v>8761</v>
      </c>
      <c r="H52" s="159">
        <f>+I52*3.4528</f>
        <v>0</v>
      </c>
      <c r="I52" s="161"/>
    </row>
    <row r="53" spans="1:9" ht="16.5" thickBot="1" x14ac:dyDescent="0.25">
      <c r="A53" s="166" t="s">
        <v>45</v>
      </c>
      <c r="B53" s="167">
        <f>+B54</f>
        <v>1522256.6528</v>
      </c>
      <c r="C53" s="167">
        <f>+C54+C57</f>
        <v>440876</v>
      </c>
      <c r="D53" s="167">
        <f t="shared" ref="D53:I53" si="18">+D54+D57</f>
        <v>1517757.6544000001</v>
      </c>
      <c r="E53" s="167">
        <f t="shared" si="18"/>
        <v>439573</v>
      </c>
      <c r="F53" s="167">
        <f t="shared" si="18"/>
        <v>1037998</v>
      </c>
      <c r="G53" s="167">
        <f t="shared" si="18"/>
        <v>300625</v>
      </c>
      <c r="H53" s="167">
        <f t="shared" si="18"/>
        <v>4498.9983999999995</v>
      </c>
      <c r="I53" s="178">
        <f t="shared" si="18"/>
        <v>1303</v>
      </c>
    </row>
    <row r="54" spans="1:9" ht="31.5" x14ac:dyDescent="0.2">
      <c r="A54" s="179" t="s">
        <v>42</v>
      </c>
      <c r="B54" s="180">
        <f>+B57+B56</f>
        <v>1522256.6528</v>
      </c>
      <c r="C54" s="180">
        <f>+C56</f>
        <v>437980</v>
      </c>
      <c r="D54" s="180">
        <f t="shared" ref="D54:I55" si="19">+D56</f>
        <v>1512257.344</v>
      </c>
      <c r="E54" s="180">
        <f t="shared" si="19"/>
        <v>437980</v>
      </c>
      <c r="F54" s="180">
        <f t="shared" si="19"/>
        <v>1037998</v>
      </c>
      <c r="G54" s="180">
        <f t="shared" si="19"/>
        <v>300625</v>
      </c>
      <c r="H54" s="180">
        <f t="shared" si="19"/>
        <v>0</v>
      </c>
      <c r="I54" s="181">
        <f t="shared" si="19"/>
        <v>0</v>
      </c>
    </row>
    <row r="55" spans="1:9" ht="16.5" thickBot="1" x14ac:dyDescent="0.25">
      <c r="A55" s="182" t="s">
        <v>3</v>
      </c>
      <c r="B55" s="171"/>
      <c r="C55" s="171">
        <f>+C57</f>
        <v>2896</v>
      </c>
      <c r="D55" s="171">
        <f t="shared" si="19"/>
        <v>5500.3103999999994</v>
      </c>
      <c r="E55" s="171">
        <f t="shared" si="19"/>
        <v>1593</v>
      </c>
      <c r="F55" s="171">
        <f t="shared" si="19"/>
        <v>0</v>
      </c>
      <c r="G55" s="171">
        <f t="shared" si="19"/>
        <v>0</v>
      </c>
      <c r="H55" s="171">
        <f t="shared" si="19"/>
        <v>4498.9983999999995</v>
      </c>
      <c r="I55" s="183">
        <f t="shared" si="19"/>
        <v>1303</v>
      </c>
    </row>
    <row r="56" spans="1:9" ht="15.75" x14ac:dyDescent="0.2">
      <c r="A56" s="184" t="s">
        <v>46</v>
      </c>
      <c r="B56" s="175">
        <f>+C56*3.4528</f>
        <v>1512257.344</v>
      </c>
      <c r="C56" s="175">
        <v>437980</v>
      </c>
      <c r="D56" s="175">
        <f>+E56*3.4528</f>
        <v>1512257.344</v>
      </c>
      <c r="E56" s="175">
        <v>437980</v>
      </c>
      <c r="F56" s="175">
        <f>+G56*3.4528</f>
        <v>1037998</v>
      </c>
      <c r="G56" s="175">
        <v>300625</v>
      </c>
      <c r="H56" s="185">
        <f>+I56*3.4528</f>
        <v>0</v>
      </c>
      <c r="I56" s="177"/>
    </row>
    <row r="57" spans="1:9" ht="16.5" thickBot="1" x14ac:dyDescent="0.25">
      <c r="A57" s="163" t="s">
        <v>452</v>
      </c>
      <c r="B57" s="159">
        <f>+C57*3.4528</f>
        <v>9999.3087999999989</v>
      </c>
      <c r="C57" s="159">
        <v>2896</v>
      </c>
      <c r="D57" s="159">
        <f>+E57*3.4528</f>
        <v>5500.3103999999994</v>
      </c>
      <c r="E57" s="159">
        <v>1593</v>
      </c>
      <c r="F57" s="159">
        <f>+G57*3.4528</f>
        <v>0</v>
      </c>
      <c r="G57" s="159"/>
      <c r="H57" s="158">
        <f>+I57*3.4528</f>
        <v>4498.9983999999995</v>
      </c>
      <c r="I57" s="161">
        <v>1303</v>
      </c>
    </row>
    <row r="58" spans="1:9" ht="16.5" thickBot="1" x14ac:dyDescent="0.25">
      <c r="A58" s="166" t="s">
        <v>47</v>
      </c>
      <c r="B58" s="167">
        <f>+B59+B60</f>
        <v>1512253.8911999997</v>
      </c>
      <c r="C58" s="167">
        <f t="shared" ref="C58:I58" si="20">+C59+C60</f>
        <v>437979</v>
      </c>
      <c r="D58" s="167">
        <f t="shared" si="20"/>
        <v>1512253.8911999997</v>
      </c>
      <c r="E58" s="167">
        <f t="shared" si="20"/>
        <v>437979</v>
      </c>
      <c r="F58" s="167">
        <f t="shared" si="20"/>
        <v>618330.87679999997</v>
      </c>
      <c r="G58" s="167">
        <f t="shared" si="20"/>
        <v>179081</v>
      </c>
      <c r="H58" s="167">
        <f t="shared" si="20"/>
        <v>0</v>
      </c>
      <c r="I58" s="178">
        <f t="shared" si="20"/>
        <v>0</v>
      </c>
    </row>
    <row r="59" spans="1:9" ht="31.5" x14ac:dyDescent="0.2">
      <c r="A59" s="179" t="s">
        <v>42</v>
      </c>
      <c r="B59" s="180">
        <f>+B61+B64+B65</f>
        <v>1328910.2111999998</v>
      </c>
      <c r="C59" s="180">
        <f t="shared" ref="C59:I59" si="21">+C61+C64+C65</f>
        <v>384879</v>
      </c>
      <c r="D59" s="186">
        <f t="shared" si="21"/>
        <v>1328910.2111999998</v>
      </c>
      <c r="E59" s="180">
        <f t="shared" si="21"/>
        <v>384879</v>
      </c>
      <c r="F59" s="186">
        <f t="shared" si="21"/>
        <v>618330.87679999997</v>
      </c>
      <c r="G59" s="180">
        <f t="shared" si="21"/>
        <v>179081</v>
      </c>
      <c r="H59" s="187">
        <f t="shared" si="21"/>
        <v>0</v>
      </c>
      <c r="I59" s="188">
        <f t="shared" si="21"/>
        <v>0</v>
      </c>
    </row>
    <row r="60" spans="1:9" ht="16.5" thickBot="1" x14ac:dyDescent="0.25">
      <c r="A60" s="182" t="s">
        <v>3</v>
      </c>
      <c r="B60" s="135">
        <f>+B66+B67</f>
        <v>183343.68</v>
      </c>
      <c r="C60" s="135">
        <f t="shared" ref="C60:I60" si="22">+C66+C67</f>
        <v>53100</v>
      </c>
      <c r="D60" s="136">
        <f t="shared" si="22"/>
        <v>183343.68</v>
      </c>
      <c r="E60" s="135">
        <f t="shared" si="22"/>
        <v>53100</v>
      </c>
      <c r="F60" s="137">
        <f t="shared" si="22"/>
        <v>0</v>
      </c>
      <c r="G60" s="135">
        <f t="shared" si="22"/>
        <v>0</v>
      </c>
      <c r="H60" s="137">
        <f t="shared" si="22"/>
        <v>0</v>
      </c>
      <c r="I60" s="189">
        <f t="shared" si="22"/>
        <v>0</v>
      </c>
    </row>
    <row r="61" spans="1:9" ht="31.5" x14ac:dyDescent="0.2">
      <c r="A61" s="174" t="s">
        <v>48</v>
      </c>
      <c r="B61" s="175">
        <f>+B62</f>
        <v>374811.79839999997</v>
      </c>
      <c r="C61" s="175">
        <f t="shared" ref="C61:I61" si="23">+C62</f>
        <v>108553</v>
      </c>
      <c r="D61" s="176">
        <f t="shared" si="23"/>
        <v>374811.79839999997</v>
      </c>
      <c r="E61" s="175">
        <f t="shared" si="23"/>
        <v>108553</v>
      </c>
      <c r="F61" s="176">
        <f t="shared" si="23"/>
        <v>216597.5968</v>
      </c>
      <c r="G61" s="175">
        <f t="shared" si="23"/>
        <v>62731</v>
      </c>
      <c r="H61" s="185">
        <f t="shared" si="23"/>
        <v>0</v>
      </c>
      <c r="I61" s="190">
        <f t="shared" si="23"/>
        <v>0</v>
      </c>
    </row>
    <row r="62" spans="1:9" ht="15.75" x14ac:dyDescent="0.2">
      <c r="A62" s="157" t="s">
        <v>49</v>
      </c>
      <c r="B62" s="191">
        <f>+C62*3.4528</f>
        <v>374811.79839999997</v>
      </c>
      <c r="C62" s="159">
        <v>108553</v>
      </c>
      <c r="D62" s="191">
        <f>+E62*3.4528</f>
        <v>374811.79839999997</v>
      </c>
      <c r="E62" s="159">
        <v>108553</v>
      </c>
      <c r="F62" s="191">
        <f>+G62*3.4528</f>
        <v>216597.5968</v>
      </c>
      <c r="G62" s="159">
        <v>62731</v>
      </c>
      <c r="H62" s="191">
        <f>+I62*3.4528</f>
        <v>0</v>
      </c>
      <c r="I62" s="161"/>
    </row>
    <row r="63" spans="1:9" ht="15.75" x14ac:dyDescent="0.2">
      <c r="A63" s="157" t="s">
        <v>50</v>
      </c>
      <c r="B63" s="191">
        <f t="shared" ref="B63:B67" si="24">+C63*3.4528</f>
        <v>24518.3328</v>
      </c>
      <c r="C63" s="159">
        <v>7101</v>
      </c>
      <c r="D63" s="191">
        <f t="shared" ref="B63:D69" si="25">+E63*3.4528</f>
        <v>24518.3328</v>
      </c>
      <c r="E63" s="159">
        <v>7101</v>
      </c>
      <c r="F63" s="191">
        <f t="shared" ref="F63:F69" si="26">+G63*3.4528</f>
        <v>18717.628799999999</v>
      </c>
      <c r="G63" s="159">
        <v>5421</v>
      </c>
      <c r="H63" s="191">
        <f t="shared" ref="H63:H67" si="27">+I63*3.4528</f>
        <v>0</v>
      </c>
      <c r="I63" s="161"/>
    </row>
    <row r="64" spans="1:9" ht="15.75" x14ac:dyDescent="0.2">
      <c r="A64" s="157" t="s">
        <v>51</v>
      </c>
      <c r="B64" s="191">
        <f t="shared" si="24"/>
        <v>377998.7328</v>
      </c>
      <c r="C64" s="159">
        <v>109476</v>
      </c>
      <c r="D64" s="191">
        <f t="shared" si="25"/>
        <v>377998.7328</v>
      </c>
      <c r="E64" s="159">
        <v>109476</v>
      </c>
      <c r="F64" s="191">
        <f t="shared" si="26"/>
        <v>0</v>
      </c>
      <c r="G64" s="159"/>
      <c r="H64" s="191">
        <f t="shared" si="27"/>
        <v>0</v>
      </c>
      <c r="I64" s="161"/>
    </row>
    <row r="65" spans="1:9" ht="15.75" x14ac:dyDescent="0.2">
      <c r="A65" s="157" t="s">
        <v>52</v>
      </c>
      <c r="B65" s="191">
        <f t="shared" si="24"/>
        <v>576099.67999999993</v>
      </c>
      <c r="C65" s="159">
        <v>166850</v>
      </c>
      <c r="D65" s="191">
        <f t="shared" si="25"/>
        <v>576099.67999999993</v>
      </c>
      <c r="E65" s="159">
        <v>166850</v>
      </c>
      <c r="F65" s="191">
        <f t="shared" si="26"/>
        <v>401733.27999999997</v>
      </c>
      <c r="G65" s="159">
        <v>116350</v>
      </c>
      <c r="H65" s="191">
        <f t="shared" si="27"/>
        <v>0</v>
      </c>
      <c r="I65" s="161"/>
    </row>
    <row r="66" spans="1:9" ht="15.75" x14ac:dyDescent="0.2">
      <c r="A66" s="157" t="s">
        <v>53</v>
      </c>
      <c r="B66" s="191">
        <f t="shared" si="24"/>
        <v>98404.800000000003</v>
      </c>
      <c r="C66" s="159">
        <v>28500</v>
      </c>
      <c r="D66" s="191">
        <f t="shared" si="25"/>
        <v>98404.800000000003</v>
      </c>
      <c r="E66" s="159">
        <v>28500</v>
      </c>
      <c r="F66" s="191">
        <f t="shared" si="26"/>
        <v>0</v>
      </c>
      <c r="G66" s="159"/>
      <c r="H66" s="191">
        <f t="shared" si="27"/>
        <v>0</v>
      </c>
      <c r="I66" s="161"/>
    </row>
    <row r="67" spans="1:9" ht="16.5" thickBot="1" x14ac:dyDescent="0.25">
      <c r="A67" s="163" t="s">
        <v>54</v>
      </c>
      <c r="B67" s="191">
        <f t="shared" si="24"/>
        <v>84938.87999999999</v>
      </c>
      <c r="C67" s="159">
        <v>24600</v>
      </c>
      <c r="D67" s="191">
        <f t="shared" si="25"/>
        <v>84938.87999999999</v>
      </c>
      <c r="E67" s="159">
        <v>24600</v>
      </c>
      <c r="F67" s="191">
        <f t="shared" si="26"/>
        <v>0</v>
      </c>
      <c r="G67" s="159"/>
      <c r="H67" s="191">
        <f t="shared" si="27"/>
        <v>0</v>
      </c>
      <c r="I67" s="161"/>
    </row>
    <row r="68" spans="1:9" ht="16.5" thickBot="1" x14ac:dyDescent="0.25">
      <c r="A68" s="192" t="s">
        <v>55</v>
      </c>
      <c r="B68" s="193">
        <f t="shared" ref="B68:B70" si="28">+B69</f>
        <v>180001.36960000001</v>
      </c>
      <c r="C68" s="193">
        <f t="shared" ref="C68:I68" si="29">+C69</f>
        <v>52132</v>
      </c>
      <c r="D68" s="193">
        <f t="shared" si="29"/>
        <v>180001.36960000001</v>
      </c>
      <c r="E68" s="193">
        <f t="shared" si="29"/>
        <v>52132</v>
      </c>
      <c r="F68" s="194">
        <f t="shared" si="29"/>
        <v>0</v>
      </c>
      <c r="G68" s="193">
        <f t="shared" si="29"/>
        <v>0</v>
      </c>
      <c r="H68" s="194">
        <f t="shared" si="29"/>
        <v>0</v>
      </c>
      <c r="I68" s="195">
        <f t="shared" si="29"/>
        <v>0</v>
      </c>
    </row>
    <row r="69" spans="1:9" ht="32.25" thickBot="1" x14ac:dyDescent="0.25">
      <c r="A69" s="184" t="s">
        <v>56</v>
      </c>
      <c r="B69" s="191">
        <f t="shared" si="25"/>
        <v>180001.36960000001</v>
      </c>
      <c r="C69" s="159">
        <v>52132</v>
      </c>
      <c r="D69" s="191">
        <f t="shared" si="25"/>
        <v>180001.36960000001</v>
      </c>
      <c r="E69" s="159">
        <v>52132</v>
      </c>
      <c r="F69" s="191">
        <f t="shared" si="26"/>
        <v>0</v>
      </c>
      <c r="G69" s="159"/>
      <c r="H69" s="196"/>
      <c r="I69" s="161"/>
    </row>
    <row r="70" spans="1:9" ht="16.5" thickBot="1" x14ac:dyDescent="0.25">
      <c r="A70" s="166" t="s">
        <v>57</v>
      </c>
      <c r="B70" s="167">
        <f t="shared" si="28"/>
        <v>3774794.3168000001</v>
      </c>
      <c r="C70" s="167">
        <f t="shared" ref="C70:I70" si="30">+C71</f>
        <v>1093256</v>
      </c>
      <c r="D70" s="167">
        <f t="shared" si="30"/>
        <v>3624794.3263999997</v>
      </c>
      <c r="E70" s="167">
        <f t="shared" si="30"/>
        <v>1049813</v>
      </c>
      <c r="F70" s="168">
        <f t="shared" si="30"/>
        <v>535529.28</v>
      </c>
      <c r="G70" s="167">
        <f t="shared" si="30"/>
        <v>155100</v>
      </c>
      <c r="H70" s="168">
        <f t="shared" si="30"/>
        <v>149999</v>
      </c>
      <c r="I70" s="169">
        <f t="shared" si="30"/>
        <v>43443</v>
      </c>
    </row>
    <row r="71" spans="1:9" ht="16.5" thickBot="1" x14ac:dyDescent="0.25">
      <c r="A71" s="170" t="s">
        <v>3</v>
      </c>
      <c r="B71" s="197">
        <f>+B72+B73</f>
        <v>3774794.3168000001</v>
      </c>
      <c r="C71" s="197">
        <f>+C72+C73</f>
        <v>1093256</v>
      </c>
      <c r="D71" s="197">
        <f t="shared" ref="D71:I71" si="31">+D72+D73</f>
        <v>3624794.3263999997</v>
      </c>
      <c r="E71" s="197">
        <f t="shared" si="31"/>
        <v>1049813</v>
      </c>
      <c r="F71" s="198">
        <f t="shared" si="31"/>
        <v>535529.28</v>
      </c>
      <c r="G71" s="197">
        <f t="shared" si="31"/>
        <v>155100</v>
      </c>
      <c r="H71" s="198">
        <f t="shared" si="31"/>
        <v>149999</v>
      </c>
      <c r="I71" s="199">
        <f t="shared" si="31"/>
        <v>43443</v>
      </c>
    </row>
    <row r="72" spans="1:9" ht="31.5" x14ac:dyDescent="0.2">
      <c r="A72" s="174" t="s">
        <v>58</v>
      </c>
      <c r="B72" s="191">
        <f>+C72*3.4528</f>
        <v>24860.16</v>
      </c>
      <c r="C72" s="175">
        <v>7200</v>
      </c>
      <c r="D72" s="191">
        <f>+E72*3.4528</f>
        <v>24860.16</v>
      </c>
      <c r="E72" s="175">
        <v>7200</v>
      </c>
      <c r="F72" s="191">
        <f>+G72*3.4528</f>
        <v>0</v>
      </c>
      <c r="G72" s="175"/>
      <c r="H72" s="191">
        <f>+I72*3.4528</f>
        <v>0</v>
      </c>
      <c r="I72" s="177"/>
    </row>
    <row r="73" spans="1:9" ht="31.5" x14ac:dyDescent="0.2">
      <c r="A73" s="157" t="s">
        <v>59</v>
      </c>
      <c r="B73" s="159">
        <f>+B74+B75</f>
        <v>3749934.1568</v>
      </c>
      <c r="C73" s="159">
        <f>+C74+C75</f>
        <v>1086056</v>
      </c>
      <c r="D73" s="159">
        <f t="shared" ref="D73:I73" si="32">+D74+D75</f>
        <v>3599934.1663999995</v>
      </c>
      <c r="E73" s="159">
        <f t="shared" si="32"/>
        <v>1042613</v>
      </c>
      <c r="F73" s="159">
        <f t="shared" si="32"/>
        <v>535529.28</v>
      </c>
      <c r="G73" s="159">
        <f t="shared" si="32"/>
        <v>155100</v>
      </c>
      <c r="H73" s="159">
        <f t="shared" si="32"/>
        <v>149999</v>
      </c>
      <c r="I73" s="161">
        <f t="shared" si="32"/>
        <v>43443</v>
      </c>
    </row>
    <row r="74" spans="1:9" ht="31.5" x14ac:dyDescent="0.2">
      <c r="A74" s="157" t="s">
        <v>60</v>
      </c>
      <c r="B74" s="191">
        <f>+C74*3.4528</f>
        <v>2212661.2768000001</v>
      </c>
      <c r="C74" s="159">
        <v>640831</v>
      </c>
      <c r="D74" s="200">
        <f>+E74*3.4528</f>
        <v>2062661.2863999999</v>
      </c>
      <c r="E74" s="159">
        <v>597388</v>
      </c>
      <c r="F74" s="191">
        <f>+G74*3.4528</f>
        <v>535529.28</v>
      </c>
      <c r="G74" s="159">
        <v>155100</v>
      </c>
      <c r="H74" s="196">
        <v>149999</v>
      </c>
      <c r="I74" s="161">
        <v>43443</v>
      </c>
    </row>
    <row r="75" spans="1:9" ht="15.75" x14ac:dyDescent="0.2">
      <c r="A75" s="157" t="s">
        <v>61</v>
      </c>
      <c r="B75" s="159">
        <f>+SUM(B76:B88)</f>
        <v>1537272.88</v>
      </c>
      <c r="C75" s="159">
        <f>+SUM(C76:C88)</f>
        <v>445225</v>
      </c>
      <c r="D75" s="159">
        <f t="shared" ref="D75:I75" si="33">+SUM(D76:D88)</f>
        <v>1537272.88</v>
      </c>
      <c r="E75" s="159">
        <f t="shared" si="33"/>
        <v>445225</v>
      </c>
      <c r="F75" s="159">
        <f t="shared" si="33"/>
        <v>0</v>
      </c>
      <c r="G75" s="159">
        <f t="shared" si="33"/>
        <v>0</v>
      </c>
      <c r="H75" s="159">
        <f t="shared" si="33"/>
        <v>0</v>
      </c>
      <c r="I75" s="161">
        <f t="shared" si="33"/>
        <v>0</v>
      </c>
    </row>
    <row r="76" spans="1:9" ht="15.75" x14ac:dyDescent="0.2">
      <c r="A76" s="157" t="s">
        <v>8</v>
      </c>
      <c r="B76" s="191">
        <f>+C76*3.4528</f>
        <v>8701.0560000000005</v>
      </c>
      <c r="C76" s="159">
        <v>2520</v>
      </c>
      <c r="D76" s="191">
        <f>+E76*3.4528</f>
        <v>8701.0560000000005</v>
      </c>
      <c r="E76" s="159">
        <v>2520</v>
      </c>
      <c r="F76" s="196">
        <f>+G76*3.4528</f>
        <v>0</v>
      </c>
      <c r="G76" s="159"/>
      <c r="H76" s="196">
        <f>+I76*3.4528</f>
        <v>0</v>
      </c>
      <c r="I76" s="161"/>
    </row>
    <row r="77" spans="1:9" ht="15.75" x14ac:dyDescent="0.2">
      <c r="A77" s="157" t="s">
        <v>9</v>
      </c>
      <c r="B77" s="191">
        <f t="shared" ref="B77:B88" si="34">+C77*3.4528</f>
        <v>78779.084799999997</v>
      </c>
      <c r="C77" s="159">
        <v>22816</v>
      </c>
      <c r="D77" s="191">
        <f t="shared" ref="D77:D88" si="35">+E77*3.4528</f>
        <v>78779.084799999997</v>
      </c>
      <c r="E77" s="159">
        <v>22816</v>
      </c>
      <c r="F77" s="196">
        <f t="shared" ref="F77:F88" si="36">+G77*3.4528</f>
        <v>0</v>
      </c>
      <c r="G77" s="159"/>
      <c r="H77" s="196">
        <f t="shared" ref="H77:H88" si="37">+I77*3.4528</f>
        <v>0</v>
      </c>
      <c r="I77" s="161"/>
    </row>
    <row r="78" spans="1:9" ht="15.75" x14ac:dyDescent="0.2">
      <c r="A78" s="157" t="s">
        <v>10</v>
      </c>
      <c r="B78" s="191">
        <f t="shared" si="34"/>
        <v>27501.552</v>
      </c>
      <c r="C78" s="159">
        <v>7965</v>
      </c>
      <c r="D78" s="191">
        <f t="shared" si="35"/>
        <v>27501.552</v>
      </c>
      <c r="E78" s="159">
        <v>7965</v>
      </c>
      <c r="F78" s="196">
        <f t="shared" si="36"/>
        <v>0</v>
      </c>
      <c r="G78" s="159"/>
      <c r="H78" s="196">
        <f t="shared" si="37"/>
        <v>0</v>
      </c>
      <c r="I78" s="161"/>
    </row>
    <row r="79" spans="1:9" ht="15.75" x14ac:dyDescent="0.2">
      <c r="A79" s="157" t="s">
        <v>11</v>
      </c>
      <c r="B79" s="191">
        <f t="shared" si="34"/>
        <v>8100.2687999999998</v>
      </c>
      <c r="C79" s="159">
        <v>2346</v>
      </c>
      <c r="D79" s="191">
        <f t="shared" si="35"/>
        <v>8100.2687999999998</v>
      </c>
      <c r="E79" s="159">
        <v>2346</v>
      </c>
      <c r="F79" s="196">
        <f t="shared" si="36"/>
        <v>0</v>
      </c>
      <c r="G79" s="159"/>
      <c r="H79" s="196">
        <f t="shared" si="37"/>
        <v>0</v>
      </c>
      <c r="I79" s="161"/>
    </row>
    <row r="80" spans="1:9" ht="15.75" x14ac:dyDescent="0.2">
      <c r="A80" s="157" t="s">
        <v>12</v>
      </c>
      <c r="B80" s="191">
        <f t="shared" si="34"/>
        <v>19798.355199999998</v>
      </c>
      <c r="C80" s="159">
        <v>5734</v>
      </c>
      <c r="D80" s="191">
        <f t="shared" si="35"/>
        <v>19798.355199999998</v>
      </c>
      <c r="E80" s="159">
        <v>5734</v>
      </c>
      <c r="F80" s="196">
        <f t="shared" si="36"/>
        <v>0</v>
      </c>
      <c r="G80" s="159"/>
      <c r="H80" s="196">
        <f t="shared" si="37"/>
        <v>0</v>
      </c>
      <c r="I80" s="161"/>
    </row>
    <row r="81" spans="1:9" ht="15.75" x14ac:dyDescent="0.2">
      <c r="A81" s="157" t="s">
        <v>13</v>
      </c>
      <c r="B81" s="191">
        <f t="shared" si="34"/>
        <v>410099.41440000001</v>
      </c>
      <c r="C81" s="159">
        <v>118773</v>
      </c>
      <c r="D81" s="191">
        <f t="shared" si="35"/>
        <v>410099.41440000001</v>
      </c>
      <c r="E81" s="159">
        <v>118773</v>
      </c>
      <c r="F81" s="196">
        <f t="shared" si="36"/>
        <v>0</v>
      </c>
      <c r="G81" s="159"/>
      <c r="H81" s="196">
        <f t="shared" si="37"/>
        <v>0</v>
      </c>
      <c r="I81" s="161"/>
    </row>
    <row r="82" spans="1:9" ht="15.75" x14ac:dyDescent="0.2">
      <c r="A82" s="157" t="s">
        <v>14</v>
      </c>
      <c r="B82" s="191">
        <f t="shared" si="34"/>
        <v>13697.257599999999</v>
      </c>
      <c r="C82" s="159">
        <v>3967</v>
      </c>
      <c r="D82" s="191">
        <f t="shared" si="35"/>
        <v>13697.257599999999</v>
      </c>
      <c r="E82" s="159">
        <v>3967</v>
      </c>
      <c r="F82" s="196">
        <f t="shared" si="36"/>
        <v>0</v>
      </c>
      <c r="G82" s="159"/>
      <c r="H82" s="196">
        <f t="shared" si="37"/>
        <v>0</v>
      </c>
      <c r="I82" s="161"/>
    </row>
    <row r="83" spans="1:9" ht="15.75" x14ac:dyDescent="0.2">
      <c r="A83" s="157" t="s">
        <v>15</v>
      </c>
      <c r="B83" s="191">
        <f t="shared" si="34"/>
        <v>132901.7248</v>
      </c>
      <c r="C83" s="159">
        <v>38491</v>
      </c>
      <c r="D83" s="191">
        <f t="shared" si="35"/>
        <v>132901.7248</v>
      </c>
      <c r="E83" s="159">
        <v>38491</v>
      </c>
      <c r="F83" s="196">
        <f t="shared" si="36"/>
        <v>0</v>
      </c>
      <c r="G83" s="159"/>
      <c r="H83" s="196">
        <f t="shared" si="37"/>
        <v>0</v>
      </c>
      <c r="I83" s="161"/>
    </row>
    <row r="84" spans="1:9" ht="15.75" x14ac:dyDescent="0.2">
      <c r="A84" s="157" t="s">
        <v>16</v>
      </c>
      <c r="B84" s="191">
        <f t="shared" si="34"/>
        <v>30999.238399999998</v>
      </c>
      <c r="C84" s="159">
        <v>8978</v>
      </c>
      <c r="D84" s="191">
        <f t="shared" si="35"/>
        <v>30999.238399999998</v>
      </c>
      <c r="E84" s="159">
        <v>8978</v>
      </c>
      <c r="F84" s="196">
        <f t="shared" si="36"/>
        <v>0</v>
      </c>
      <c r="G84" s="159"/>
      <c r="H84" s="196">
        <f t="shared" si="37"/>
        <v>0</v>
      </c>
      <c r="I84" s="161"/>
    </row>
    <row r="85" spans="1:9" ht="15.75" x14ac:dyDescent="0.2">
      <c r="A85" s="157" t="s">
        <v>17</v>
      </c>
      <c r="B85" s="191">
        <f t="shared" si="34"/>
        <v>27795.039999999997</v>
      </c>
      <c r="C85" s="159">
        <v>8050</v>
      </c>
      <c r="D85" s="191">
        <f t="shared" si="35"/>
        <v>27795.039999999997</v>
      </c>
      <c r="E85" s="159">
        <v>8050</v>
      </c>
      <c r="F85" s="196">
        <f t="shared" si="36"/>
        <v>0</v>
      </c>
      <c r="G85" s="159"/>
      <c r="H85" s="196">
        <f t="shared" si="37"/>
        <v>0</v>
      </c>
      <c r="I85" s="161"/>
    </row>
    <row r="86" spans="1:9" ht="15.75" x14ac:dyDescent="0.2">
      <c r="A86" s="157" t="s">
        <v>18</v>
      </c>
      <c r="B86" s="191">
        <f t="shared" si="34"/>
        <v>8500.7935999999991</v>
      </c>
      <c r="C86" s="159">
        <v>2462</v>
      </c>
      <c r="D86" s="191">
        <f t="shared" si="35"/>
        <v>8500.7935999999991</v>
      </c>
      <c r="E86" s="159">
        <v>2462</v>
      </c>
      <c r="F86" s="196">
        <f t="shared" si="36"/>
        <v>0</v>
      </c>
      <c r="G86" s="159"/>
      <c r="H86" s="196">
        <f t="shared" si="37"/>
        <v>0</v>
      </c>
      <c r="I86" s="161"/>
    </row>
    <row r="87" spans="1:9" ht="15.75" x14ac:dyDescent="0.2">
      <c r="A87" s="157" t="s">
        <v>19</v>
      </c>
      <c r="B87" s="191">
        <f t="shared" si="34"/>
        <v>729400.54720000003</v>
      </c>
      <c r="C87" s="159">
        <v>211249</v>
      </c>
      <c r="D87" s="191">
        <f t="shared" si="35"/>
        <v>729400.54720000003</v>
      </c>
      <c r="E87" s="159">
        <v>211249</v>
      </c>
      <c r="F87" s="196">
        <f t="shared" si="36"/>
        <v>0</v>
      </c>
      <c r="G87" s="159"/>
      <c r="H87" s="196">
        <f t="shared" si="37"/>
        <v>0</v>
      </c>
      <c r="I87" s="161"/>
    </row>
    <row r="88" spans="1:9" ht="16.5" thickBot="1" x14ac:dyDescent="0.25">
      <c r="A88" s="163" t="s">
        <v>20</v>
      </c>
      <c r="B88" s="191">
        <f t="shared" si="34"/>
        <v>40998.547200000001</v>
      </c>
      <c r="C88" s="164">
        <v>11874</v>
      </c>
      <c r="D88" s="191">
        <f t="shared" si="35"/>
        <v>40998.547200000001</v>
      </c>
      <c r="E88" s="164">
        <v>11874</v>
      </c>
      <c r="F88" s="196">
        <f t="shared" si="36"/>
        <v>0</v>
      </c>
      <c r="G88" s="164"/>
      <c r="H88" s="196">
        <f t="shared" si="37"/>
        <v>0</v>
      </c>
      <c r="I88" s="165"/>
    </row>
    <row r="89" spans="1:9" ht="15.75" x14ac:dyDescent="0.2">
      <c r="A89" s="201" t="s">
        <v>62</v>
      </c>
      <c r="B89" s="202">
        <f>+B92+B94+B95+B96+B97+B98</f>
        <v>728668.44319999998</v>
      </c>
      <c r="C89" s="202">
        <f t="shared" ref="C89:I89" si="38">+C92+C94+C95+C96+C97+C98</f>
        <v>211037</v>
      </c>
      <c r="D89" s="203">
        <f t="shared" si="38"/>
        <v>478668.45919999998</v>
      </c>
      <c r="E89" s="202">
        <f t="shared" si="38"/>
        <v>138632</v>
      </c>
      <c r="F89" s="204">
        <f t="shared" si="38"/>
        <v>0</v>
      </c>
      <c r="G89" s="204">
        <f t="shared" si="38"/>
        <v>0</v>
      </c>
      <c r="H89" s="204">
        <f t="shared" si="38"/>
        <v>249999.984</v>
      </c>
      <c r="I89" s="205">
        <f t="shared" si="38"/>
        <v>72405</v>
      </c>
    </row>
    <row r="90" spans="1:9" ht="31.5" x14ac:dyDescent="0.2">
      <c r="A90" s="206" t="s">
        <v>42</v>
      </c>
      <c r="B90" s="207">
        <f>+B92+B95</f>
        <v>418658.79519999999</v>
      </c>
      <c r="C90" s="207">
        <f t="shared" ref="C90:I90" si="39">+C92+C95</f>
        <v>121252</v>
      </c>
      <c r="D90" s="208">
        <f t="shared" si="39"/>
        <v>418658.79519999999</v>
      </c>
      <c r="E90" s="207">
        <f t="shared" si="39"/>
        <v>121252</v>
      </c>
      <c r="F90" s="209">
        <f t="shared" si="39"/>
        <v>0</v>
      </c>
      <c r="G90" s="209">
        <f t="shared" si="39"/>
        <v>0</v>
      </c>
      <c r="H90" s="209">
        <f t="shared" si="39"/>
        <v>0</v>
      </c>
      <c r="I90" s="210">
        <f t="shared" si="39"/>
        <v>0</v>
      </c>
    </row>
    <row r="91" spans="1:9" ht="16.5" thickBot="1" x14ac:dyDescent="0.25">
      <c r="A91" s="182" t="s">
        <v>3</v>
      </c>
      <c r="B91" s="211"/>
      <c r="C91" s="211">
        <f>+C94+C96+C97</f>
        <v>17380</v>
      </c>
      <c r="D91" s="211">
        <f t="shared" ref="D91:I91" si="40">+D94+D96+D97</f>
        <v>60009.66399999999</v>
      </c>
      <c r="E91" s="211">
        <f t="shared" si="40"/>
        <v>17380</v>
      </c>
      <c r="F91" s="211">
        <f t="shared" si="40"/>
        <v>0</v>
      </c>
      <c r="G91" s="211">
        <f t="shared" si="40"/>
        <v>0</v>
      </c>
      <c r="H91" s="211">
        <f t="shared" si="40"/>
        <v>0</v>
      </c>
      <c r="I91" s="211">
        <f t="shared" si="40"/>
        <v>0</v>
      </c>
    </row>
    <row r="92" spans="1:9" ht="15.75" x14ac:dyDescent="0.2">
      <c r="A92" s="174" t="s">
        <v>63</v>
      </c>
      <c r="B92" s="175">
        <v>235543</v>
      </c>
      <c r="C92" s="175">
        <v>68218</v>
      </c>
      <c r="D92" s="175">
        <v>235543</v>
      </c>
      <c r="E92" s="175">
        <v>68218</v>
      </c>
      <c r="F92" s="185">
        <f t="shared" ref="F92:I92" si="41">+F93</f>
        <v>0</v>
      </c>
      <c r="G92" s="185">
        <f t="shared" si="41"/>
        <v>0</v>
      </c>
      <c r="H92" s="185">
        <f t="shared" si="41"/>
        <v>0</v>
      </c>
      <c r="I92" s="190">
        <f t="shared" si="41"/>
        <v>0</v>
      </c>
    </row>
    <row r="93" spans="1:9" ht="31.5" x14ac:dyDescent="0.2">
      <c r="A93" s="157" t="s">
        <v>42</v>
      </c>
      <c r="B93" s="191">
        <f t="shared" ref="B93:I93" si="42">+B94</f>
        <v>10013.119999999999</v>
      </c>
      <c r="C93" s="191">
        <f t="shared" si="42"/>
        <v>2900</v>
      </c>
      <c r="D93" s="191">
        <f t="shared" si="42"/>
        <v>10013.119999999999</v>
      </c>
      <c r="E93" s="191">
        <f t="shared" si="42"/>
        <v>2900</v>
      </c>
      <c r="F93" s="191">
        <f t="shared" si="42"/>
        <v>0</v>
      </c>
      <c r="G93" s="191">
        <f t="shared" si="42"/>
        <v>0</v>
      </c>
      <c r="H93" s="191">
        <f t="shared" si="42"/>
        <v>0</v>
      </c>
      <c r="I93" s="212">
        <f t="shared" si="42"/>
        <v>0</v>
      </c>
    </row>
    <row r="94" spans="1:9" ht="15.75" x14ac:dyDescent="0.2">
      <c r="A94" s="157" t="s">
        <v>64</v>
      </c>
      <c r="B94" s="191">
        <f>+C94*3.4528</f>
        <v>10013.119999999999</v>
      </c>
      <c r="C94" s="159">
        <v>2900</v>
      </c>
      <c r="D94" s="191">
        <f t="shared" ref="D94:D98" si="43">+E94*3.4528</f>
        <v>10013.119999999999</v>
      </c>
      <c r="E94" s="159">
        <v>2900</v>
      </c>
      <c r="F94" s="196">
        <f t="shared" ref="F94:F98" si="44">+G94*3.4528</f>
        <v>0</v>
      </c>
      <c r="G94" s="159"/>
      <c r="H94" s="196">
        <f t="shared" ref="H94" si="45">+I94*3.4528</f>
        <v>0</v>
      </c>
      <c r="I94" s="161"/>
    </row>
    <row r="95" spans="1:9" ht="58.5" customHeight="1" x14ac:dyDescent="0.2">
      <c r="A95" s="157" t="s">
        <v>65</v>
      </c>
      <c r="B95" s="191">
        <f t="shared" ref="B95:B98" si="46">+C95*3.4528</f>
        <v>183115.79519999999</v>
      </c>
      <c r="C95" s="159">
        <v>53034</v>
      </c>
      <c r="D95" s="191">
        <f t="shared" si="43"/>
        <v>183115.79519999999</v>
      </c>
      <c r="E95" s="159">
        <v>53034</v>
      </c>
      <c r="F95" s="196">
        <f t="shared" si="44"/>
        <v>0</v>
      </c>
      <c r="G95" s="159"/>
      <c r="H95" s="196">
        <f t="shared" ref="H95" si="47">+I95*3.4528</f>
        <v>0</v>
      </c>
      <c r="I95" s="161"/>
    </row>
    <row r="96" spans="1:9" ht="31.5" x14ac:dyDescent="0.2">
      <c r="A96" s="157" t="s">
        <v>66</v>
      </c>
      <c r="B96" s="191">
        <f t="shared" si="46"/>
        <v>39997.235199999996</v>
      </c>
      <c r="C96" s="159">
        <v>11584</v>
      </c>
      <c r="D96" s="191">
        <f t="shared" si="43"/>
        <v>39997.235199999996</v>
      </c>
      <c r="E96" s="159">
        <v>11584</v>
      </c>
      <c r="F96" s="196">
        <f t="shared" si="44"/>
        <v>0</v>
      </c>
      <c r="G96" s="159"/>
      <c r="H96" s="196">
        <f t="shared" ref="H96" si="48">+I96*3.4528</f>
        <v>0</v>
      </c>
      <c r="I96" s="161"/>
    </row>
    <row r="97" spans="1:9" ht="15.75" x14ac:dyDescent="0.2">
      <c r="A97" s="157" t="s">
        <v>67</v>
      </c>
      <c r="B97" s="191">
        <f t="shared" si="46"/>
        <v>9999.3087999999989</v>
      </c>
      <c r="C97" s="159">
        <v>2896</v>
      </c>
      <c r="D97" s="191">
        <f t="shared" si="43"/>
        <v>9999.3087999999989</v>
      </c>
      <c r="E97" s="159">
        <v>2896</v>
      </c>
      <c r="F97" s="196">
        <f t="shared" si="44"/>
        <v>0</v>
      </c>
      <c r="G97" s="159"/>
      <c r="H97" s="196">
        <f t="shared" ref="H97" si="49">+I97*3.4528</f>
        <v>0</v>
      </c>
      <c r="I97" s="161"/>
    </row>
    <row r="98" spans="1:9" ht="63.75" thickBot="1" x14ac:dyDescent="0.25">
      <c r="A98" s="163" t="s">
        <v>459</v>
      </c>
      <c r="B98" s="191">
        <f t="shared" si="46"/>
        <v>249999.984</v>
      </c>
      <c r="C98" s="159">
        <v>72405</v>
      </c>
      <c r="D98" s="200">
        <f t="shared" si="43"/>
        <v>0</v>
      </c>
      <c r="E98" s="159"/>
      <c r="F98" s="196">
        <f t="shared" si="44"/>
        <v>0</v>
      </c>
      <c r="G98" s="159"/>
      <c r="H98" s="200">
        <f t="shared" ref="H98" si="50">+I98*3.4528</f>
        <v>249999.984</v>
      </c>
      <c r="I98" s="161">
        <v>72405</v>
      </c>
    </row>
    <row r="99" spans="1:9" ht="16.5" thickBot="1" x14ac:dyDescent="0.25">
      <c r="A99" s="166" t="s">
        <v>68</v>
      </c>
      <c r="B99" s="167">
        <f>+SUM(B100:B102)</f>
        <v>3755790.1055999999</v>
      </c>
      <c r="C99" s="167">
        <f t="shared" ref="C99:I99" si="51">+SUM(C100:C102)</f>
        <v>1087752</v>
      </c>
      <c r="D99" s="167">
        <f t="shared" si="51"/>
        <v>3655790.1119999997</v>
      </c>
      <c r="E99" s="167">
        <f t="shared" si="51"/>
        <v>1058790</v>
      </c>
      <c r="F99" s="167">
        <f t="shared" si="51"/>
        <v>2036799.8144</v>
      </c>
      <c r="G99" s="167">
        <f t="shared" si="51"/>
        <v>589898</v>
      </c>
      <c r="H99" s="167">
        <f t="shared" si="51"/>
        <v>99999.993600000002</v>
      </c>
      <c r="I99" s="178">
        <f t="shared" si="51"/>
        <v>28962</v>
      </c>
    </row>
    <row r="100" spans="1:9" ht="15.75" x14ac:dyDescent="0.2">
      <c r="A100" s="213" t="s">
        <v>3</v>
      </c>
      <c r="B100" s="131">
        <f>+B103+B104+B106+B111+B112+B113+B114+B115</f>
        <v>3715796.3232</v>
      </c>
      <c r="C100" s="131">
        <f t="shared" ref="C100:I100" si="52">+C103+C104+C106+C111+C112+C113+C114+C115</f>
        <v>1076169</v>
      </c>
      <c r="D100" s="131">
        <f t="shared" si="52"/>
        <v>3615796.3295999998</v>
      </c>
      <c r="E100" s="131">
        <f t="shared" si="52"/>
        <v>1047207</v>
      </c>
      <c r="F100" s="131">
        <f t="shared" si="52"/>
        <v>2036799.8144</v>
      </c>
      <c r="G100" s="131">
        <f t="shared" si="52"/>
        <v>589898</v>
      </c>
      <c r="H100" s="131">
        <f t="shared" si="52"/>
        <v>99999.993600000002</v>
      </c>
      <c r="I100" s="132">
        <f t="shared" si="52"/>
        <v>28962</v>
      </c>
    </row>
    <row r="101" spans="1:9" ht="15.75" x14ac:dyDescent="0.2">
      <c r="A101" s="206" t="s">
        <v>69</v>
      </c>
      <c r="B101" s="214">
        <f>+B105+B108</f>
        <v>27995.3024</v>
      </c>
      <c r="C101" s="214">
        <f t="shared" ref="C101:I101" si="53">+C105+C108</f>
        <v>8108</v>
      </c>
      <c r="D101" s="214">
        <f t="shared" si="53"/>
        <v>27995.3024</v>
      </c>
      <c r="E101" s="214">
        <f t="shared" si="53"/>
        <v>8108</v>
      </c>
      <c r="F101" s="214">
        <f t="shared" si="53"/>
        <v>0</v>
      </c>
      <c r="G101" s="214">
        <f t="shared" si="53"/>
        <v>0</v>
      </c>
      <c r="H101" s="214">
        <f t="shared" si="53"/>
        <v>0</v>
      </c>
      <c r="I101" s="215">
        <f t="shared" si="53"/>
        <v>0</v>
      </c>
    </row>
    <row r="102" spans="1:9" ht="16.5" thickBot="1" x14ac:dyDescent="0.25">
      <c r="A102" s="182" t="s">
        <v>70</v>
      </c>
      <c r="B102" s="135">
        <f>+B110</f>
        <v>11998.48</v>
      </c>
      <c r="C102" s="135">
        <f t="shared" ref="C102:I102" si="54">+C110</f>
        <v>3475</v>
      </c>
      <c r="D102" s="135">
        <f t="shared" si="54"/>
        <v>11998.48</v>
      </c>
      <c r="E102" s="135">
        <f t="shared" si="54"/>
        <v>3475</v>
      </c>
      <c r="F102" s="135">
        <f t="shared" si="54"/>
        <v>0</v>
      </c>
      <c r="G102" s="135">
        <f t="shared" si="54"/>
        <v>0</v>
      </c>
      <c r="H102" s="135">
        <f t="shared" si="54"/>
        <v>0</v>
      </c>
      <c r="I102" s="138">
        <f t="shared" si="54"/>
        <v>0</v>
      </c>
    </row>
    <row r="103" spans="1:9" ht="15.75" x14ac:dyDescent="0.2">
      <c r="A103" s="174" t="s">
        <v>71</v>
      </c>
      <c r="B103" s="191">
        <f>+C103*3.4528</f>
        <v>99999.993600000002</v>
      </c>
      <c r="C103" s="159">
        <v>28962</v>
      </c>
      <c r="D103" s="191">
        <f>+E103*3.4528</f>
        <v>99999.993600000002</v>
      </c>
      <c r="E103" s="159">
        <v>28962</v>
      </c>
      <c r="F103" s="191">
        <f>+G103*3.4528</f>
        <v>0</v>
      </c>
      <c r="G103" s="159"/>
      <c r="H103" s="191">
        <f>+I103*3.4528</f>
        <v>0</v>
      </c>
      <c r="I103" s="161"/>
    </row>
    <row r="104" spans="1:9" ht="15.75" x14ac:dyDescent="0.2">
      <c r="A104" s="157" t="s">
        <v>72</v>
      </c>
      <c r="B104" s="191">
        <f t="shared" ref="B104:B115" si="55">+C104*3.4528</f>
        <v>1313997.568</v>
      </c>
      <c r="C104" s="159">
        <v>380560</v>
      </c>
      <c r="D104" s="191">
        <f t="shared" ref="D104:D115" si="56">+E104*3.4528</f>
        <v>1313997.568</v>
      </c>
      <c r="E104" s="159">
        <v>380560</v>
      </c>
      <c r="F104" s="191">
        <f t="shared" ref="F104:H115" si="57">+G104*3.4528</f>
        <v>923800.09279999998</v>
      </c>
      <c r="G104" s="159">
        <v>267551</v>
      </c>
      <c r="H104" s="191">
        <f t="shared" ref="H104:H107" si="58">+I104*3.4528</f>
        <v>0</v>
      </c>
      <c r="I104" s="161"/>
    </row>
    <row r="105" spans="1:9" ht="15.75" x14ac:dyDescent="0.2">
      <c r="A105" s="157" t="s">
        <v>73</v>
      </c>
      <c r="B105" s="191">
        <f t="shared" si="55"/>
        <v>2997.0304000000001</v>
      </c>
      <c r="C105" s="159">
        <v>868</v>
      </c>
      <c r="D105" s="191">
        <f t="shared" si="56"/>
        <v>2997.0304000000001</v>
      </c>
      <c r="E105" s="159">
        <v>868</v>
      </c>
      <c r="F105" s="191">
        <f t="shared" si="57"/>
        <v>0</v>
      </c>
      <c r="G105" s="159"/>
      <c r="H105" s="191">
        <f t="shared" si="58"/>
        <v>0</v>
      </c>
      <c r="I105" s="161"/>
    </row>
    <row r="106" spans="1:9" ht="15.75" x14ac:dyDescent="0.2">
      <c r="A106" s="157" t="s">
        <v>74</v>
      </c>
      <c r="B106" s="191">
        <f t="shared" si="55"/>
        <v>2084800.64</v>
      </c>
      <c r="C106" s="159">
        <v>603800</v>
      </c>
      <c r="D106" s="191">
        <f t="shared" si="56"/>
        <v>1984800.6464</v>
      </c>
      <c r="E106" s="159">
        <v>574838</v>
      </c>
      <c r="F106" s="191">
        <f t="shared" si="57"/>
        <v>1112999.7216</v>
      </c>
      <c r="G106" s="159">
        <v>322347</v>
      </c>
      <c r="H106" s="191">
        <f t="shared" si="58"/>
        <v>99999.993600000002</v>
      </c>
      <c r="I106" s="161">
        <v>28962</v>
      </c>
    </row>
    <row r="107" spans="1:9" ht="15.75" x14ac:dyDescent="0.2">
      <c r="A107" s="157" t="s">
        <v>75</v>
      </c>
      <c r="B107" s="191">
        <f t="shared" si="55"/>
        <v>199999.9872</v>
      </c>
      <c r="C107" s="159">
        <v>57924</v>
      </c>
      <c r="D107" s="191">
        <v>223099</v>
      </c>
      <c r="E107" s="159">
        <v>57924</v>
      </c>
      <c r="F107" s="191">
        <f t="shared" si="57"/>
        <v>0</v>
      </c>
      <c r="G107" s="159"/>
      <c r="H107" s="191">
        <f t="shared" si="58"/>
        <v>0</v>
      </c>
      <c r="I107" s="161"/>
    </row>
    <row r="108" spans="1:9" ht="31.5" x14ac:dyDescent="0.2">
      <c r="A108" s="157" t="s">
        <v>76</v>
      </c>
      <c r="B108" s="191">
        <f t="shared" si="55"/>
        <v>24998.272000000001</v>
      </c>
      <c r="C108" s="159">
        <f t="shared" ref="C108:I108" si="59">+C109</f>
        <v>7240</v>
      </c>
      <c r="D108" s="191">
        <f t="shared" si="56"/>
        <v>24998.272000000001</v>
      </c>
      <c r="E108" s="159">
        <f t="shared" si="59"/>
        <v>7240</v>
      </c>
      <c r="F108" s="191">
        <f t="shared" si="57"/>
        <v>0</v>
      </c>
      <c r="G108" s="159">
        <f t="shared" si="59"/>
        <v>0</v>
      </c>
      <c r="H108" s="159">
        <f t="shared" si="59"/>
        <v>0</v>
      </c>
      <c r="I108" s="161">
        <f t="shared" si="59"/>
        <v>0</v>
      </c>
    </row>
    <row r="109" spans="1:9" ht="15.75" x14ac:dyDescent="0.2">
      <c r="A109" s="157" t="s">
        <v>77</v>
      </c>
      <c r="B109" s="191">
        <f t="shared" si="55"/>
        <v>24998.272000000001</v>
      </c>
      <c r="C109" s="159">
        <v>7240</v>
      </c>
      <c r="D109" s="191">
        <f t="shared" si="56"/>
        <v>24998.272000000001</v>
      </c>
      <c r="E109" s="159">
        <v>7240</v>
      </c>
      <c r="F109" s="191">
        <f t="shared" si="57"/>
        <v>0</v>
      </c>
      <c r="G109" s="159"/>
      <c r="H109" s="191">
        <f t="shared" ref="H109" si="60">+H110</f>
        <v>0</v>
      </c>
      <c r="I109" s="161"/>
    </row>
    <row r="110" spans="1:9" ht="31.5" x14ac:dyDescent="0.2">
      <c r="A110" s="157" t="s">
        <v>78</v>
      </c>
      <c r="B110" s="191">
        <f t="shared" si="55"/>
        <v>11998.48</v>
      </c>
      <c r="C110" s="159">
        <v>3475</v>
      </c>
      <c r="D110" s="191">
        <f t="shared" si="56"/>
        <v>11998.48</v>
      </c>
      <c r="E110" s="159">
        <v>3475</v>
      </c>
      <c r="F110" s="191">
        <f t="shared" si="57"/>
        <v>0</v>
      </c>
      <c r="G110" s="159"/>
      <c r="H110" s="191">
        <f t="shared" si="57"/>
        <v>0</v>
      </c>
      <c r="I110" s="161"/>
    </row>
    <row r="111" spans="1:9" ht="31.5" x14ac:dyDescent="0.2">
      <c r="A111" s="157" t="s">
        <v>79</v>
      </c>
      <c r="B111" s="191">
        <f t="shared" si="55"/>
        <v>26997.443199999998</v>
      </c>
      <c r="C111" s="159">
        <v>7819</v>
      </c>
      <c r="D111" s="191">
        <f t="shared" si="56"/>
        <v>26997.443199999998</v>
      </c>
      <c r="E111" s="159">
        <v>7819</v>
      </c>
      <c r="F111" s="191">
        <f t="shared" si="57"/>
        <v>0</v>
      </c>
      <c r="G111" s="159"/>
      <c r="H111" s="191">
        <f t="shared" ref="H111" si="61">+I111*3.4528</f>
        <v>0</v>
      </c>
      <c r="I111" s="161"/>
    </row>
    <row r="112" spans="1:9" ht="15.75" x14ac:dyDescent="0.2">
      <c r="A112" s="157" t="s">
        <v>80</v>
      </c>
      <c r="B112" s="191">
        <f t="shared" si="55"/>
        <v>40000.688000000002</v>
      </c>
      <c r="C112" s="159">
        <v>11585</v>
      </c>
      <c r="D112" s="191">
        <f t="shared" si="56"/>
        <v>40000.688000000002</v>
      </c>
      <c r="E112" s="159">
        <v>11585</v>
      </c>
      <c r="F112" s="191">
        <f t="shared" si="57"/>
        <v>0</v>
      </c>
      <c r="G112" s="159"/>
      <c r="H112" s="191">
        <f t="shared" ref="H112" si="62">+I112*3.4528</f>
        <v>0</v>
      </c>
      <c r="I112" s="161"/>
    </row>
    <row r="113" spans="1:9" ht="15.75" x14ac:dyDescent="0.2">
      <c r="A113" s="157" t="s">
        <v>81</v>
      </c>
      <c r="B113" s="191">
        <f t="shared" si="55"/>
        <v>49999.996800000001</v>
      </c>
      <c r="C113" s="159">
        <v>14481</v>
      </c>
      <c r="D113" s="191">
        <f t="shared" si="56"/>
        <v>49999.996800000001</v>
      </c>
      <c r="E113" s="159">
        <v>14481</v>
      </c>
      <c r="F113" s="191">
        <f t="shared" si="57"/>
        <v>0</v>
      </c>
      <c r="G113" s="159"/>
      <c r="H113" s="191">
        <f t="shared" ref="H113" si="63">+I113*3.4528</f>
        <v>0</v>
      </c>
      <c r="I113" s="161"/>
    </row>
    <row r="114" spans="1:9" ht="16.5" thickBot="1" x14ac:dyDescent="0.25">
      <c r="A114" s="157" t="s">
        <v>82</v>
      </c>
      <c r="B114" s="191">
        <f t="shared" si="55"/>
        <v>99999.993600000002</v>
      </c>
      <c r="C114" s="159">
        <v>28962</v>
      </c>
      <c r="D114" s="191">
        <f t="shared" si="56"/>
        <v>99999.993600000002</v>
      </c>
      <c r="E114" s="159">
        <v>28962</v>
      </c>
      <c r="F114" s="191">
        <f t="shared" si="57"/>
        <v>0</v>
      </c>
      <c r="G114" s="159"/>
      <c r="H114" s="191">
        <f t="shared" ref="H114" si="64">+I114*3.4528</f>
        <v>0</v>
      </c>
      <c r="I114" s="161"/>
    </row>
    <row r="115" spans="1:9" ht="63.75" hidden="1" thickBot="1" x14ac:dyDescent="0.25">
      <c r="A115" s="163" t="s">
        <v>460</v>
      </c>
      <c r="B115" s="216">
        <f t="shared" si="55"/>
        <v>0</v>
      </c>
      <c r="C115" s="164"/>
      <c r="D115" s="216">
        <f t="shared" si="56"/>
        <v>0</v>
      </c>
      <c r="E115" s="164"/>
      <c r="F115" s="216">
        <f t="shared" si="57"/>
        <v>0</v>
      </c>
      <c r="G115" s="164"/>
      <c r="H115" s="216">
        <f t="shared" ref="H115" si="65">+I115*3.4528</f>
        <v>0</v>
      </c>
      <c r="I115" s="165"/>
    </row>
    <row r="116" spans="1:9" ht="16.5" thickBot="1" x14ac:dyDescent="0.25">
      <c r="A116" s="166" t="s">
        <v>231</v>
      </c>
      <c r="B116" s="167">
        <f>+SUM(B117:B122)</f>
        <v>41486514.076799996</v>
      </c>
      <c r="C116" s="167">
        <f t="shared" ref="C116:I116" si="66">+SUM(C117:C122)</f>
        <v>12015325</v>
      </c>
      <c r="D116" s="167">
        <f t="shared" si="66"/>
        <v>38135090.735999994</v>
      </c>
      <c r="E116" s="167">
        <f t="shared" si="66"/>
        <v>11903040</v>
      </c>
      <c r="F116" s="167">
        <f t="shared" si="66"/>
        <v>25113087.318399999</v>
      </c>
      <c r="G116" s="167">
        <f t="shared" si="66"/>
        <v>7273253</v>
      </c>
      <c r="H116" s="129">
        <f t="shared" si="66"/>
        <v>387697.64800000004</v>
      </c>
      <c r="I116" s="178">
        <f t="shared" si="66"/>
        <v>112285</v>
      </c>
    </row>
    <row r="117" spans="1:9" ht="15.75" x14ac:dyDescent="0.2">
      <c r="A117" s="179" t="s">
        <v>83</v>
      </c>
      <c r="B117" s="180">
        <f t="shared" ref="B117:I117" si="67">+B148+B156+B220+B192+B260</f>
        <v>25433580.307199996</v>
      </c>
      <c r="C117" s="180">
        <f t="shared" si="67"/>
        <v>7366074</v>
      </c>
      <c r="D117" s="180">
        <f t="shared" si="67"/>
        <v>22108260.134399999</v>
      </c>
      <c r="E117" s="180">
        <f t="shared" si="67"/>
        <v>7261349</v>
      </c>
      <c r="F117" s="180">
        <f t="shared" si="67"/>
        <v>17419051.436799999</v>
      </c>
      <c r="G117" s="180">
        <f t="shared" si="67"/>
        <v>5044906</v>
      </c>
      <c r="H117" s="180">
        <f t="shared" si="67"/>
        <v>361594.48000000004</v>
      </c>
      <c r="I117" s="181">
        <f t="shared" si="67"/>
        <v>104725</v>
      </c>
    </row>
    <row r="118" spans="1:9" ht="15.75" x14ac:dyDescent="0.2">
      <c r="A118" s="206" t="s">
        <v>84</v>
      </c>
      <c r="B118" s="214">
        <f t="shared" ref="B118:I118" si="68">+B123+B157+B193+B221+B261+B308+B322</f>
        <v>14033705.337599998</v>
      </c>
      <c r="C118" s="214">
        <f t="shared" si="68"/>
        <v>4064442</v>
      </c>
      <c r="D118" s="214">
        <f t="shared" si="68"/>
        <v>14031606.035199998</v>
      </c>
      <c r="E118" s="214">
        <f t="shared" si="68"/>
        <v>4063834</v>
      </c>
      <c r="F118" s="214">
        <f t="shared" si="68"/>
        <v>7217346.4064000007</v>
      </c>
      <c r="G118" s="214">
        <f t="shared" si="68"/>
        <v>2090288</v>
      </c>
      <c r="H118" s="214">
        <f t="shared" si="68"/>
        <v>2099.3024</v>
      </c>
      <c r="I118" s="215">
        <f t="shared" si="68"/>
        <v>608</v>
      </c>
    </row>
    <row r="119" spans="1:9" ht="15.75" customHeight="1" x14ac:dyDescent="0.2">
      <c r="A119" s="206" t="s">
        <v>85</v>
      </c>
      <c r="B119" s="214">
        <f t="shared" ref="B119:I119" si="69">+B159+B194+B223+B262+B309</f>
        <v>1091668.3232</v>
      </c>
      <c r="C119" s="214">
        <f t="shared" si="69"/>
        <v>316169</v>
      </c>
      <c r="D119" s="214">
        <f t="shared" si="69"/>
        <v>1067664.4576000001</v>
      </c>
      <c r="E119" s="214">
        <f t="shared" si="69"/>
        <v>309217</v>
      </c>
      <c r="F119" s="214">
        <f t="shared" si="69"/>
        <v>0</v>
      </c>
      <c r="G119" s="214">
        <f t="shared" si="69"/>
        <v>0</v>
      </c>
      <c r="H119" s="214">
        <f t="shared" si="69"/>
        <v>24003.865600000001</v>
      </c>
      <c r="I119" s="215">
        <f t="shared" si="69"/>
        <v>6952</v>
      </c>
    </row>
    <row r="120" spans="1:9" ht="15.75" x14ac:dyDescent="0.2">
      <c r="A120" s="206" t="s">
        <v>4</v>
      </c>
      <c r="B120" s="214">
        <f>+B160+B195</f>
        <v>18089.2192</v>
      </c>
      <c r="C120" s="214">
        <f t="shared" ref="C120:I120" si="70">+C160+C195</f>
        <v>5239</v>
      </c>
      <c r="D120" s="214">
        <f t="shared" si="70"/>
        <v>18089.2192</v>
      </c>
      <c r="E120" s="214">
        <f t="shared" si="70"/>
        <v>5239</v>
      </c>
      <c r="F120" s="214">
        <f t="shared" si="70"/>
        <v>0</v>
      </c>
      <c r="G120" s="214">
        <f t="shared" si="70"/>
        <v>0</v>
      </c>
      <c r="H120" s="214">
        <f t="shared" si="70"/>
        <v>0</v>
      </c>
      <c r="I120" s="215">
        <f t="shared" si="70"/>
        <v>0</v>
      </c>
    </row>
    <row r="121" spans="1:9" ht="15.75" x14ac:dyDescent="0.2">
      <c r="A121" s="206" t="s">
        <v>86</v>
      </c>
      <c r="B121" s="214">
        <f t="shared" ref="B121" si="71">+B158+B222</f>
        <v>567232.88959999988</v>
      </c>
      <c r="C121" s="214">
        <f t="shared" ref="C121:I121" si="72">+C158+C222</f>
        <v>164282</v>
      </c>
      <c r="D121" s="214">
        <f t="shared" si="72"/>
        <v>567232.88959999988</v>
      </c>
      <c r="E121" s="214">
        <f t="shared" si="72"/>
        <v>164282</v>
      </c>
      <c r="F121" s="214">
        <f t="shared" si="72"/>
        <v>215399.47519999999</v>
      </c>
      <c r="G121" s="214">
        <f t="shared" si="72"/>
        <v>62384</v>
      </c>
      <c r="H121" s="214">
        <f t="shared" si="72"/>
        <v>0</v>
      </c>
      <c r="I121" s="215">
        <f t="shared" si="72"/>
        <v>0</v>
      </c>
    </row>
    <row r="122" spans="1:9" ht="16.5" thickBot="1" x14ac:dyDescent="0.25">
      <c r="A122" s="182" t="s">
        <v>458</v>
      </c>
      <c r="B122" s="135">
        <v>342238</v>
      </c>
      <c r="C122" s="135">
        <f>+C323</f>
        <v>99119</v>
      </c>
      <c r="D122" s="135">
        <f t="shared" ref="D122:I122" si="73">+D323</f>
        <v>342238</v>
      </c>
      <c r="E122" s="135">
        <f t="shared" si="73"/>
        <v>99119</v>
      </c>
      <c r="F122" s="135">
        <f t="shared" si="73"/>
        <v>261290</v>
      </c>
      <c r="G122" s="135">
        <f t="shared" si="73"/>
        <v>75675</v>
      </c>
      <c r="H122" s="135">
        <f t="shared" si="73"/>
        <v>0</v>
      </c>
      <c r="I122" s="138">
        <f t="shared" si="73"/>
        <v>0</v>
      </c>
    </row>
    <row r="123" spans="1:9" ht="15.75" x14ac:dyDescent="0.2">
      <c r="A123" s="174" t="s">
        <v>87</v>
      </c>
      <c r="B123" s="175">
        <f>+SUM(B124:B147)</f>
        <v>896229.48480000021</v>
      </c>
      <c r="C123" s="175">
        <f t="shared" ref="C123:I123" si="74">+SUM(C124:C147)</f>
        <v>259566</v>
      </c>
      <c r="D123" s="175">
        <f t="shared" si="74"/>
        <v>896229.48480000021</v>
      </c>
      <c r="E123" s="175">
        <f t="shared" si="74"/>
        <v>259566</v>
      </c>
      <c r="F123" s="185">
        <f t="shared" si="74"/>
        <v>0</v>
      </c>
      <c r="G123" s="185">
        <f t="shared" si="74"/>
        <v>0</v>
      </c>
      <c r="H123" s="185">
        <f t="shared" si="74"/>
        <v>0</v>
      </c>
      <c r="I123" s="190">
        <f t="shared" si="74"/>
        <v>0</v>
      </c>
    </row>
    <row r="124" spans="1:9" ht="15.75" x14ac:dyDescent="0.2">
      <c r="A124" s="157" t="s">
        <v>88</v>
      </c>
      <c r="B124" s="191">
        <f>+C124*3.4528</f>
        <v>131827.90400000001</v>
      </c>
      <c r="C124" s="159">
        <v>38180</v>
      </c>
      <c r="D124" s="191">
        <f>+E124*3.4528</f>
        <v>131827.90400000001</v>
      </c>
      <c r="E124" s="159">
        <v>38180</v>
      </c>
      <c r="F124" s="191">
        <f>+G124*3.4528</f>
        <v>0</v>
      </c>
      <c r="G124" s="159"/>
      <c r="H124" s="191">
        <f>+I124*3.4528</f>
        <v>0</v>
      </c>
      <c r="I124" s="161"/>
    </row>
    <row r="125" spans="1:9" ht="15.75" x14ac:dyDescent="0.2">
      <c r="A125" s="157" t="s">
        <v>89</v>
      </c>
      <c r="B125" s="191">
        <f t="shared" ref="B125:H152" si="75">+C125*3.4528</f>
        <v>101757.4688</v>
      </c>
      <c r="C125" s="159">
        <v>29471</v>
      </c>
      <c r="D125" s="191">
        <f t="shared" ref="D125:D147" si="76">+E125*3.4528</f>
        <v>101757.4688</v>
      </c>
      <c r="E125" s="159">
        <v>29471</v>
      </c>
      <c r="F125" s="191">
        <f t="shared" ref="F125:F147" si="77">+G125*3.4528</f>
        <v>0</v>
      </c>
      <c r="G125" s="159"/>
      <c r="H125" s="191">
        <f t="shared" ref="H125:H147" si="78">+I125*3.4528</f>
        <v>0</v>
      </c>
      <c r="I125" s="161"/>
    </row>
    <row r="126" spans="1:9" ht="15.75" x14ac:dyDescent="0.2">
      <c r="A126" s="157" t="s">
        <v>90</v>
      </c>
      <c r="B126" s="191">
        <f t="shared" si="75"/>
        <v>126956.00319999999</v>
      </c>
      <c r="C126" s="159">
        <v>36769</v>
      </c>
      <c r="D126" s="191">
        <f t="shared" si="76"/>
        <v>126956.00319999999</v>
      </c>
      <c r="E126" s="159">
        <v>36769</v>
      </c>
      <c r="F126" s="191">
        <f t="shared" si="77"/>
        <v>0</v>
      </c>
      <c r="G126" s="159"/>
      <c r="H126" s="191">
        <f t="shared" si="78"/>
        <v>0</v>
      </c>
      <c r="I126" s="161"/>
    </row>
    <row r="127" spans="1:9" ht="18" customHeight="1" x14ac:dyDescent="0.2">
      <c r="A127" s="157" t="s">
        <v>91</v>
      </c>
      <c r="B127" s="191">
        <f t="shared" si="75"/>
        <v>44886.400000000001</v>
      </c>
      <c r="C127" s="159">
        <v>13000</v>
      </c>
      <c r="D127" s="191">
        <f t="shared" si="76"/>
        <v>44886.400000000001</v>
      </c>
      <c r="E127" s="159">
        <v>13000</v>
      </c>
      <c r="F127" s="191">
        <f t="shared" si="77"/>
        <v>0</v>
      </c>
      <c r="G127" s="159"/>
      <c r="H127" s="191">
        <f t="shared" si="78"/>
        <v>0</v>
      </c>
      <c r="I127" s="161"/>
    </row>
    <row r="128" spans="1:9" ht="15.75" x14ac:dyDescent="0.2">
      <c r="A128" s="157" t="s">
        <v>92</v>
      </c>
      <c r="B128" s="191">
        <f t="shared" si="75"/>
        <v>11408.0512</v>
      </c>
      <c r="C128" s="159">
        <v>3304</v>
      </c>
      <c r="D128" s="191">
        <f t="shared" si="76"/>
        <v>11408.0512</v>
      </c>
      <c r="E128" s="159">
        <v>3304</v>
      </c>
      <c r="F128" s="191">
        <f t="shared" si="77"/>
        <v>0</v>
      </c>
      <c r="G128" s="159"/>
      <c r="H128" s="191">
        <f t="shared" si="78"/>
        <v>0</v>
      </c>
      <c r="I128" s="161"/>
    </row>
    <row r="129" spans="1:9" ht="31.5" x14ac:dyDescent="0.2">
      <c r="A129" s="157" t="s">
        <v>93</v>
      </c>
      <c r="B129" s="191">
        <f t="shared" si="75"/>
        <v>6398.0383999999995</v>
      </c>
      <c r="C129" s="159">
        <v>1853</v>
      </c>
      <c r="D129" s="191">
        <f t="shared" si="76"/>
        <v>6398.0383999999995</v>
      </c>
      <c r="E129" s="159">
        <v>1853</v>
      </c>
      <c r="F129" s="191">
        <f t="shared" si="77"/>
        <v>0</v>
      </c>
      <c r="G129" s="159"/>
      <c r="H129" s="191">
        <f t="shared" si="78"/>
        <v>0</v>
      </c>
      <c r="I129" s="161"/>
    </row>
    <row r="130" spans="1:9" ht="15.75" x14ac:dyDescent="0.2">
      <c r="A130" s="217" t="s">
        <v>476</v>
      </c>
      <c r="B130" s="191">
        <f t="shared" si="75"/>
        <v>44085.350399999996</v>
      </c>
      <c r="C130" s="159">
        <v>12768</v>
      </c>
      <c r="D130" s="191">
        <f t="shared" si="76"/>
        <v>44085.350399999996</v>
      </c>
      <c r="E130" s="159">
        <v>12768</v>
      </c>
      <c r="F130" s="191">
        <f t="shared" si="77"/>
        <v>0</v>
      </c>
      <c r="G130" s="159"/>
      <c r="H130" s="191">
        <f t="shared" si="78"/>
        <v>0</v>
      </c>
      <c r="I130" s="161"/>
    </row>
    <row r="131" spans="1:9" ht="15.75" x14ac:dyDescent="0.2">
      <c r="A131" s="157" t="s">
        <v>94</v>
      </c>
      <c r="B131" s="191">
        <f t="shared" si="75"/>
        <v>24514.879999999997</v>
      </c>
      <c r="C131" s="159">
        <v>7100</v>
      </c>
      <c r="D131" s="191">
        <f t="shared" si="76"/>
        <v>24514.879999999997</v>
      </c>
      <c r="E131" s="159">
        <v>7100</v>
      </c>
      <c r="F131" s="191">
        <f t="shared" si="77"/>
        <v>0</v>
      </c>
      <c r="G131" s="159"/>
      <c r="H131" s="191">
        <f t="shared" si="78"/>
        <v>0</v>
      </c>
      <c r="I131" s="161"/>
    </row>
    <row r="132" spans="1:9" ht="31.5" x14ac:dyDescent="0.2">
      <c r="A132" s="157" t="s">
        <v>95</v>
      </c>
      <c r="B132" s="191">
        <f t="shared" si="75"/>
        <v>33146.879999999997</v>
      </c>
      <c r="C132" s="159">
        <v>9600</v>
      </c>
      <c r="D132" s="191">
        <f t="shared" si="76"/>
        <v>33146.879999999997</v>
      </c>
      <c r="E132" s="159">
        <v>9600</v>
      </c>
      <c r="F132" s="191">
        <f t="shared" si="77"/>
        <v>0</v>
      </c>
      <c r="G132" s="159"/>
      <c r="H132" s="191">
        <f t="shared" si="78"/>
        <v>0</v>
      </c>
      <c r="I132" s="161"/>
    </row>
    <row r="133" spans="1:9" ht="15.75" x14ac:dyDescent="0.2">
      <c r="A133" s="157" t="s">
        <v>472</v>
      </c>
      <c r="B133" s="191">
        <f t="shared" si="75"/>
        <v>29694.079999999998</v>
      </c>
      <c r="C133" s="159">
        <v>8600</v>
      </c>
      <c r="D133" s="191">
        <f t="shared" si="76"/>
        <v>29694.079999999998</v>
      </c>
      <c r="E133" s="159">
        <v>8600</v>
      </c>
      <c r="F133" s="191">
        <f t="shared" si="77"/>
        <v>0</v>
      </c>
      <c r="G133" s="159"/>
      <c r="H133" s="191">
        <f t="shared" si="78"/>
        <v>0</v>
      </c>
      <c r="I133" s="161"/>
    </row>
    <row r="134" spans="1:9" ht="15.75" x14ac:dyDescent="0.2">
      <c r="A134" s="157" t="s">
        <v>473</v>
      </c>
      <c r="B134" s="191">
        <f t="shared" si="75"/>
        <v>27967.68</v>
      </c>
      <c r="C134" s="159">
        <v>8100</v>
      </c>
      <c r="D134" s="191">
        <f t="shared" si="76"/>
        <v>27967.68</v>
      </c>
      <c r="E134" s="159">
        <v>8100</v>
      </c>
      <c r="F134" s="191">
        <f t="shared" si="77"/>
        <v>0</v>
      </c>
      <c r="G134" s="159"/>
      <c r="H134" s="191">
        <f t="shared" si="78"/>
        <v>0</v>
      </c>
      <c r="I134" s="161"/>
    </row>
    <row r="135" spans="1:9" ht="31.5" x14ac:dyDescent="0.2">
      <c r="A135" s="157" t="s">
        <v>96</v>
      </c>
      <c r="B135" s="191">
        <f t="shared" si="75"/>
        <v>1833.4367999999999</v>
      </c>
      <c r="C135" s="159">
        <v>531</v>
      </c>
      <c r="D135" s="191">
        <f t="shared" si="76"/>
        <v>1833.4367999999999</v>
      </c>
      <c r="E135" s="159">
        <v>531</v>
      </c>
      <c r="F135" s="191">
        <f t="shared" si="77"/>
        <v>0</v>
      </c>
      <c r="G135" s="159"/>
      <c r="H135" s="191">
        <f t="shared" si="78"/>
        <v>0</v>
      </c>
      <c r="I135" s="161"/>
    </row>
    <row r="136" spans="1:9" ht="15.75" x14ac:dyDescent="0.2">
      <c r="A136" s="157" t="s">
        <v>474</v>
      </c>
      <c r="B136" s="191">
        <f t="shared" si="75"/>
        <v>25222.703999999998</v>
      </c>
      <c r="C136" s="159">
        <v>7305</v>
      </c>
      <c r="D136" s="191">
        <f t="shared" si="76"/>
        <v>25222.703999999998</v>
      </c>
      <c r="E136" s="159">
        <v>7305</v>
      </c>
      <c r="F136" s="191">
        <f t="shared" si="77"/>
        <v>0</v>
      </c>
      <c r="G136" s="159"/>
      <c r="H136" s="191">
        <f t="shared" si="78"/>
        <v>0</v>
      </c>
      <c r="I136" s="161"/>
    </row>
    <row r="137" spans="1:9" ht="15.75" x14ac:dyDescent="0.2">
      <c r="A137" s="157" t="s">
        <v>97</v>
      </c>
      <c r="B137" s="191">
        <f t="shared" si="75"/>
        <v>13455.561599999999</v>
      </c>
      <c r="C137" s="159">
        <v>3897</v>
      </c>
      <c r="D137" s="191">
        <f t="shared" si="76"/>
        <v>13455.561599999999</v>
      </c>
      <c r="E137" s="159">
        <v>3897</v>
      </c>
      <c r="F137" s="191">
        <f t="shared" si="77"/>
        <v>0</v>
      </c>
      <c r="G137" s="159"/>
      <c r="H137" s="191">
        <f t="shared" si="78"/>
        <v>0</v>
      </c>
      <c r="I137" s="161"/>
    </row>
    <row r="138" spans="1:9" ht="15.75" x14ac:dyDescent="0.2">
      <c r="A138" s="157" t="s">
        <v>98</v>
      </c>
      <c r="B138" s="191">
        <f t="shared" si="75"/>
        <v>2113.1136000000001</v>
      </c>
      <c r="C138" s="159">
        <v>612</v>
      </c>
      <c r="D138" s="191">
        <f t="shared" si="76"/>
        <v>2113.1136000000001</v>
      </c>
      <c r="E138" s="159">
        <v>612</v>
      </c>
      <c r="F138" s="191">
        <f t="shared" si="77"/>
        <v>0</v>
      </c>
      <c r="G138" s="159"/>
      <c r="H138" s="191">
        <f t="shared" si="78"/>
        <v>0</v>
      </c>
      <c r="I138" s="161"/>
    </row>
    <row r="139" spans="1:9" ht="15.75" x14ac:dyDescent="0.2">
      <c r="A139" s="157" t="s">
        <v>99</v>
      </c>
      <c r="B139" s="191">
        <f t="shared" si="75"/>
        <v>13162.0736</v>
      </c>
      <c r="C139" s="159">
        <v>3812</v>
      </c>
      <c r="D139" s="191">
        <f t="shared" si="76"/>
        <v>13162.0736</v>
      </c>
      <c r="E139" s="159">
        <v>3812</v>
      </c>
      <c r="F139" s="191">
        <f t="shared" si="77"/>
        <v>0</v>
      </c>
      <c r="G139" s="159"/>
      <c r="H139" s="191">
        <f t="shared" si="78"/>
        <v>0</v>
      </c>
      <c r="I139" s="161"/>
    </row>
    <row r="140" spans="1:9" ht="15.75" x14ac:dyDescent="0.2">
      <c r="A140" s="157" t="s">
        <v>100</v>
      </c>
      <c r="B140" s="191">
        <f t="shared" si="75"/>
        <v>18869.552</v>
      </c>
      <c r="C140" s="159">
        <v>5465</v>
      </c>
      <c r="D140" s="191">
        <f t="shared" si="76"/>
        <v>18869.552</v>
      </c>
      <c r="E140" s="159">
        <v>5465</v>
      </c>
      <c r="F140" s="191">
        <f t="shared" si="77"/>
        <v>0</v>
      </c>
      <c r="G140" s="159"/>
      <c r="H140" s="191">
        <f t="shared" si="78"/>
        <v>0</v>
      </c>
      <c r="I140" s="161"/>
    </row>
    <row r="141" spans="1:9" ht="15.75" x14ac:dyDescent="0.2">
      <c r="A141" s="157" t="s">
        <v>101</v>
      </c>
      <c r="B141" s="191">
        <f t="shared" si="75"/>
        <v>11580.691199999999</v>
      </c>
      <c r="C141" s="159">
        <v>3354</v>
      </c>
      <c r="D141" s="191">
        <f t="shared" si="76"/>
        <v>11580.691199999999</v>
      </c>
      <c r="E141" s="159">
        <v>3354</v>
      </c>
      <c r="F141" s="191">
        <f t="shared" si="77"/>
        <v>0</v>
      </c>
      <c r="G141" s="159"/>
      <c r="H141" s="191">
        <f t="shared" si="78"/>
        <v>0</v>
      </c>
      <c r="I141" s="161"/>
    </row>
    <row r="142" spans="1:9" ht="15.75" x14ac:dyDescent="0.2">
      <c r="A142" s="157" t="s">
        <v>102</v>
      </c>
      <c r="B142" s="191">
        <f t="shared" si="75"/>
        <v>15233.7536</v>
      </c>
      <c r="C142" s="159">
        <v>4412</v>
      </c>
      <c r="D142" s="191">
        <f t="shared" si="76"/>
        <v>15233.7536</v>
      </c>
      <c r="E142" s="159">
        <v>4412</v>
      </c>
      <c r="F142" s="191">
        <f t="shared" si="77"/>
        <v>0</v>
      </c>
      <c r="G142" s="159"/>
      <c r="H142" s="191">
        <f t="shared" si="78"/>
        <v>0</v>
      </c>
      <c r="I142" s="161"/>
    </row>
    <row r="143" spans="1:9" ht="15.75" x14ac:dyDescent="0.2">
      <c r="A143" s="157" t="s">
        <v>103</v>
      </c>
      <c r="B143" s="191">
        <f t="shared" si="75"/>
        <v>3255.9903999999997</v>
      </c>
      <c r="C143" s="159">
        <v>943</v>
      </c>
      <c r="D143" s="191">
        <f t="shared" si="76"/>
        <v>3255.9903999999997</v>
      </c>
      <c r="E143" s="159">
        <v>943</v>
      </c>
      <c r="F143" s="191">
        <f t="shared" si="77"/>
        <v>0</v>
      </c>
      <c r="G143" s="159"/>
      <c r="H143" s="191">
        <f t="shared" si="78"/>
        <v>0</v>
      </c>
      <c r="I143" s="161"/>
    </row>
    <row r="144" spans="1:9" ht="31.5" x14ac:dyDescent="0.2">
      <c r="A144" s="157" t="s">
        <v>104</v>
      </c>
      <c r="B144" s="191">
        <f t="shared" si="75"/>
        <v>9771.4239999999991</v>
      </c>
      <c r="C144" s="159">
        <v>2830</v>
      </c>
      <c r="D144" s="191">
        <f t="shared" si="76"/>
        <v>9771.4239999999991</v>
      </c>
      <c r="E144" s="159">
        <v>2830</v>
      </c>
      <c r="F144" s="191">
        <f t="shared" si="77"/>
        <v>0</v>
      </c>
      <c r="G144" s="159"/>
      <c r="H144" s="191">
        <f t="shared" si="78"/>
        <v>0</v>
      </c>
      <c r="I144" s="161"/>
    </row>
    <row r="145" spans="1:9" ht="15.75" x14ac:dyDescent="0.2">
      <c r="A145" s="157" t="s">
        <v>105</v>
      </c>
      <c r="B145" s="191">
        <f t="shared" si="75"/>
        <v>7492.576</v>
      </c>
      <c r="C145" s="159">
        <v>2170</v>
      </c>
      <c r="D145" s="191">
        <f t="shared" si="76"/>
        <v>7492.576</v>
      </c>
      <c r="E145" s="159">
        <v>2170</v>
      </c>
      <c r="F145" s="191">
        <f t="shared" si="77"/>
        <v>0</v>
      </c>
      <c r="G145" s="159"/>
      <c r="H145" s="191">
        <f t="shared" si="78"/>
        <v>0</v>
      </c>
      <c r="I145" s="161"/>
    </row>
    <row r="146" spans="1:9" ht="15.75" x14ac:dyDescent="0.2">
      <c r="A146" s="157" t="s">
        <v>106</v>
      </c>
      <c r="B146" s="191">
        <f t="shared" si="75"/>
        <v>11187.072</v>
      </c>
      <c r="C146" s="159">
        <v>3240</v>
      </c>
      <c r="D146" s="191">
        <f t="shared" si="76"/>
        <v>11187.072</v>
      </c>
      <c r="E146" s="159">
        <v>3240</v>
      </c>
      <c r="F146" s="191">
        <f t="shared" si="77"/>
        <v>0</v>
      </c>
      <c r="G146" s="159"/>
      <c r="H146" s="191">
        <f t="shared" si="78"/>
        <v>0</v>
      </c>
      <c r="I146" s="161"/>
    </row>
    <row r="147" spans="1:9" ht="31.5" x14ac:dyDescent="0.2">
      <c r="A147" s="157" t="s">
        <v>107</v>
      </c>
      <c r="B147" s="191">
        <f t="shared" si="75"/>
        <v>180408.8</v>
      </c>
      <c r="C147" s="159">
        <v>52250</v>
      </c>
      <c r="D147" s="191">
        <f t="shared" si="76"/>
        <v>180408.8</v>
      </c>
      <c r="E147" s="159">
        <v>52250</v>
      </c>
      <c r="F147" s="191">
        <f t="shared" si="77"/>
        <v>0</v>
      </c>
      <c r="G147" s="159"/>
      <c r="H147" s="191">
        <f t="shared" si="78"/>
        <v>0</v>
      </c>
      <c r="I147" s="161"/>
    </row>
    <row r="148" spans="1:9" ht="47.25" x14ac:dyDescent="0.2">
      <c r="A148" s="157" t="s">
        <v>108</v>
      </c>
      <c r="B148" s="159">
        <f>+B149+B150+B151+B152+B153</f>
        <v>1759004.7904000001</v>
      </c>
      <c r="C148" s="159">
        <f>+C149+C150+C151+C152+C153</f>
        <v>509443</v>
      </c>
      <c r="D148" s="159">
        <f t="shared" ref="D148:I148" si="79">+D149+D150+D151+D152+D153</f>
        <v>1759004.7904000001</v>
      </c>
      <c r="E148" s="159">
        <v>509443</v>
      </c>
      <c r="F148" s="159">
        <f t="shared" si="79"/>
        <v>130771.34719999999</v>
      </c>
      <c r="G148" s="159">
        <f t="shared" si="79"/>
        <v>37874</v>
      </c>
      <c r="H148" s="160">
        <f t="shared" si="79"/>
        <v>0</v>
      </c>
      <c r="I148" s="162">
        <f t="shared" si="79"/>
        <v>0</v>
      </c>
    </row>
    <row r="149" spans="1:9" ht="31.5" x14ac:dyDescent="0.2">
      <c r="A149" s="157" t="s">
        <v>109</v>
      </c>
      <c r="B149" s="191">
        <f t="shared" si="75"/>
        <v>171286.5024</v>
      </c>
      <c r="C149" s="159">
        <v>49608</v>
      </c>
      <c r="D149" s="191">
        <f t="shared" si="75"/>
        <v>171286.5024</v>
      </c>
      <c r="E149" s="159">
        <v>49608</v>
      </c>
      <c r="F149" s="191">
        <f t="shared" si="75"/>
        <v>130771.34719999999</v>
      </c>
      <c r="G149" s="159">
        <v>37874</v>
      </c>
      <c r="H149" s="191">
        <f t="shared" si="75"/>
        <v>0</v>
      </c>
      <c r="I149" s="161"/>
    </row>
    <row r="150" spans="1:9" ht="31.5" x14ac:dyDescent="0.2">
      <c r="A150" s="157" t="s">
        <v>110</v>
      </c>
      <c r="B150" s="191">
        <f>+C150*3.4528</f>
        <v>24514.879999999997</v>
      </c>
      <c r="C150" s="159">
        <v>7100</v>
      </c>
      <c r="D150" s="191">
        <f t="shared" si="75"/>
        <v>24514.879999999997</v>
      </c>
      <c r="E150" s="159">
        <v>7100</v>
      </c>
      <c r="F150" s="196">
        <f>+F151</f>
        <v>0</v>
      </c>
      <c r="G150" s="159"/>
      <c r="H150" s="196">
        <f>+H151</f>
        <v>0</v>
      </c>
      <c r="I150" s="161"/>
    </row>
    <row r="151" spans="1:9" ht="31.5" x14ac:dyDescent="0.2">
      <c r="A151" s="157" t="s">
        <v>111</v>
      </c>
      <c r="B151" s="191">
        <f t="shared" si="75"/>
        <v>0</v>
      </c>
      <c r="C151" s="159"/>
      <c r="D151" s="191">
        <f t="shared" si="75"/>
        <v>0</v>
      </c>
      <c r="E151" s="159"/>
      <c r="F151" s="191">
        <f t="shared" si="75"/>
        <v>0</v>
      </c>
      <c r="G151" s="159"/>
      <c r="H151" s="191">
        <f t="shared" si="75"/>
        <v>0</v>
      </c>
      <c r="I151" s="161"/>
    </row>
    <row r="152" spans="1:9" ht="42" customHeight="1" x14ac:dyDescent="0.2">
      <c r="A152" s="157" t="s">
        <v>112</v>
      </c>
      <c r="B152" s="191">
        <f t="shared" si="75"/>
        <v>26075.545599999998</v>
      </c>
      <c r="C152" s="159">
        <v>7552</v>
      </c>
      <c r="D152" s="191">
        <f t="shared" si="75"/>
        <v>26075.545599999998</v>
      </c>
      <c r="E152" s="159">
        <v>7552</v>
      </c>
      <c r="F152" s="191">
        <f t="shared" si="75"/>
        <v>0</v>
      </c>
      <c r="G152" s="159"/>
      <c r="H152" s="191">
        <f t="shared" si="75"/>
        <v>0</v>
      </c>
      <c r="I152" s="161"/>
    </row>
    <row r="153" spans="1:9" ht="94.5" x14ac:dyDescent="0.2">
      <c r="A153" s="157" t="s">
        <v>113</v>
      </c>
      <c r="B153" s="245">
        <f>+C153*3.4528</f>
        <v>1537127.8624</v>
      </c>
      <c r="C153" s="245">
        <v>445183</v>
      </c>
      <c r="D153" s="245">
        <f>+E153*3.4528</f>
        <v>1537127.8624</v>
      </c>
      <c r="E153" s="245">
        <v>445183</v>
      </c>
      <c r="F153" s="249">
        <f>+G153*3.4528</f>
        <v>0</v>
      </c>
      <c r="G153" s="245"/>
      <c r="H153" s="249"/>
      <c r="I153" s="247"/>
    </row>
    <row r="154" spans="1:9" ht="111" thickBot="1" x14ac:dyDescent="0.25">
      <c r="A154" s="163" t="s">
        <v>114</v>
      </c>
      <c r="B154" s="246"/>
      <c r="C154" s="246"/>
      <c r="D154" s="246"/>
      <c r="E154" s="246"/>
      <c r="F154" s="251"/>
      <c r="G154" s="246"/>
      <c r="H154" s="250"/>
      <c r="I154" s="248"/>
    </row>
    <row r="155" spans="1:9" ht="16.5" thickBot="1" x14ac:dyDescent="0.25">
      <c r="A155" s="218" t="s">
        <v>115</v>
      </c>
      <c r="B155" s="219">
        <f>+SUM(B156:B160)</f>
        <v>17546038.515200004</v>
      </c>
      <c r="C155" s="219">
        <f t="shared" ref="C155:I155" si="80">+SUM(C156:C160)</f>
        <v>5081684</v>
      </c>
      <c r="D155" s="219">
        <f t="shared" si="80"/>
        <v>14231125.998399997</v>
      </c>
      <c r="E155" s="219">
        <f t="shared" si="80"/>
        <v>4981684</v>
      </c>
      <c r="F155" s="219">
        <f t="shared" si="80"/>
        <v>11512494.9472</v>
      </c>
      <c r="G155" s="219">
        <f t="shared" si="80"/>
        <v>3334249</v>
      </c>
      <c r="H155" s="219">
        <f t="shared" si="80"/>
        <v>345280</v>
      </c>
      <c r="I155" s="220">
        <f t="shared" si="80"/>
        <v>100000</v>
      </c>
    </row>
    <row r="156" spans="1:9" ht="15.75" x14ac:dyDescent="0.2">
      <c r="A156" s="213" t="s">
        <v>116</v>
      </c>
      <c r="B156" s="131">
        <f>+B162+B168+B172+B176+B179+B184+B189</f>
        <v>12940780.195199998</v>
      </c>
      <c r="C156" s="131">
        <f t="shared" ref="C156:I156" si="81">+C162+C168+C172+C176+C179+C184+C189</f>
        <v>3747909</v>
      </c>
      <c r="D156" s="131">
        <f t="shared" si="81"/>
        <v>9625867.6783999987</v>
      </c>
      <c r="E156" s="131">
        <f t="shared" si="81"/>
        <v>3647909</v>
      </c>
      <c r="F156" s="131">
        <f t="shared" si="81"/>
        <v>9292693.2800000012</v>
      </c>
      <c r="G156" s="131">
        <f t="shared" si="81"/>
        <v>2691350</v>
      </c>
      <c r="H156" s="131">
        <f t="shared" si="81"/>
        <v>345280</v>
      </c>
      <c r="I156" s="132">
        <f t="shared" si="81"/>
        <v>100000</v>
      </c>
    </row>
    <row r="157" spans="1:9" ht="15.75" x14ac:dyDescent="0.2">
      <c r="A157" s="206" t="s">
        <v>84</v>
      </c>
      <c r="B157" s="214">
        <f>+B163+B169+B173+B177+B180+B185+B190</f>
        <v>4434596.7743999995</v>
      </c>
      <c r="C157" s="214">
        <f t="shared" ref="C157:I157" si="82">+C163+C169+C173+C177+C180+C185+C190</f>
        <v>1284348</v>
      </c>
      <c r="D157" s="214">
        <f t="shared" si="82"/>
        <v>4434596.7743999995</v>
      </c>
      <c r="E157" s="214">
        <f t="shared" si="82"/>
        <v>1284348</v>
      </c>
      <c r="F157" s="214">
        <f t="shared" si="82"/>
        <v>2219801.6672</v>
      </c>
      <c r="G157" s="214">
        <f t="shared" si="82"/>
        <v>642899</v>
      </c>
      <c r="H157" s="214">
        <f t="shared" si="82"/>
        <v>0</v>
      </c>
      <c r="I157" s="215">
        <f t="shared" si="82"/>
        <v>0</v>
      </c>
    </row>
    <row r="158" spans="1:9" ht="31.5" x14ac:dyDescent="0.2">
      <c r="A158" s="206" t="s">
        <v>117</v>
      </c>
      <c r="B158" s="214">
        <f>+B165</f>
        <v>27884.8128</v>
      </c>
      <c r="C158" s="214">
        <f t="shared" ref="C158:I158" si="83">+C165</f>
        <v>8076</v>
      </c>
      <c r="D158" s="214">
        <f t="shared" si="83"/>
        <v>27884.8128</v>
      </c>
      <c r="E158" s="214">
        <f t="shared" si="83"/>
        <v>8076</v>
      </c>
      <c r="F158" s="214">
        <f t="shared" si="83"/>
        <v>0</v>
      </c>
      <c r="G158" s="214">
        <f t="shared" si="83"/>
        <v>0</v>
      </c>
      <c r="H158" s="214">
        <f t="shared" si="83"/>
        <v>0</v>
      </c>
      <c r="I158" s="215">
        <f t="shared" si="83"/>
        <v>0</v>
      </c>
    </row>
    <row r="159" spans="1:9" ht="15.75" x14ac:dyDescent="0.2">
      <c r="A159" s="206" t="s">
        <v>118</v>
      </c>
      <c r="B159" s="214">
        <f>+B164+B170+B174+B181+B186</f>
        <v>128281.87839999999</v>
      </c>
      <c r="C159" s="214">
        <f t="shared" ref="C159:I159" si="84">+C164+C170+C174+C181+C186</f>
        <v>37153</v>
      </c>
      <c r="D159" s="214">
        <f t="shared" si="84"/>
        <v>128281.87839999999</v>
      </c>
      <c r="E159" s="214">
        <f t="shared" si="84"/>
        <v>37153</v>
      </c>
      <c r="F159" s="214">
        <f t="shared" si="84"/>
        <v>0</v>
      </c>
      <c r="G159" s="214">
        <f t="shared" si="84"/>
        <v>0</v>
      </c>
      <c r="H159" s="214">
        <f t="shared" si="84"/>
        <v>0</v>
      </c>
      <c r="I159" s="215">
        <f t="shared" si="84"/>
        <v>0</v>
      </c>
    </row>
    <row r="160" spans="1:9" ht="16.5" thickBot="1" x14ac:dyDescent="0.25">
      <c r="A160" s="182" t="s">
        <v>4</v>
      </c>
      <c r="B160" s="135">
        <f>+B166+B182+B187</f>
        <v>14494.854399999998</v>
      </c>
      <c r="C160" s="135">
        <f t="shared" ref="C160:I160" si="85">+C166+C182+C187</f>
        <v>4198</v>
      </c>
      <c r="D160" s="135">
        <f t="shared" si="85"/>
        <v>14494.854399999998</v>
      </c>
      <c r="E160" s="135">
        <f t="shared" si="85"/>
        <v>4198</v>
      </c>
      <c r="F160" s="135">
        <f t="shared" si="85"/>
        <v>0</v>
      </c>
      <c r="G160" s="135">
        <f t="shared" si="85"/>
        <v>0</v>
      </c>
      <c r="H160" s="135">
        <f t="shared" si="85"/>
        <v>0</v>
      </c>
      <c r="I160" s="138">
        <f t="shared" si="85"/>
        <v>0</v>
      </c>
    </row>
    <row r="161" spans="1:9" ht="16.5" thickBot="1" x14ac:dyDescent="0.25">
      <c r="A161" s="221" t="s">
        <v>119</v>
      </c>
      <c r="B161" s="222">
        <f>+SUM(B162:B166)</f>
        <v>5114449.6415999997</v>
      </c>
      <c r="C161" s="222">
        <f>+SUM(C162:C166)</f>
        <v>1481247</v>
      </c>
      <c r="D161" s="222">
        <f t="shared" ref="D161:I161" si="86">+SUM(D162:D166)</f>
        <v>4907281.6415999997</v>
      </c>
      <c r="E161" s="222">
        <f t="shared" si="86"/>
        <v>1421247</v>
      </c>
      <c r="F161" s="222">
        <f t="shared" si="86"/>
        <v>3304177.6768</v>
      </c>
      <c r="G161" s="222">
        <f t="shared" si="86"/>
        <v>956956</v>
      </c>
      <c r="H161" s="222">
        <f t="shared" si="86"/>
        <v>207168</v>
      </c>
      <c r="I161" s="223">
        <f t="shared" si="86"/>
        <v>60000</v>
      </c>
    </row>
    <row r="162" spans="1:9" ht="15.75" x14ac:dyDescent="0.2">
      <c r="A162" s="174" t="s">
        <v>116</v>
      </c>
      <c r="B162" s="159">
        <f>+C162*3.4528</f>
        <v>4114967.6255999999</v>
      </c>
      <c r="C162" s="175">
        <v>1191777</v>
      </c>
      <c r="D162" s="159">
        <f>+E162*3.4528</f>
        <v>3907799.6255999999</v>
      </c>
      <c r="E162" s="175">
        <v>1131777</v>
      </c>
      <c r="F162" s="159">
        <f>+G162*3.4528</f>
        <v>2847178.88</v>
      </c>
      <c r="G162" s="175">
        <v>824600</v>
      </c>
      <c r="H162" s="160">
        <v>207168</v>
      </c>
      <c r="I162" s="177">
        <v>60000</v>
      </c>
    </row>
    <row r="163" spans="1:9" ht="15.75" x14ac:dyDescent="0.2">
      <c r="A163" s="157" t="s">
        <v>84</v>
      </c>
      <c r="B163" s="159">
        <f>+C163*3.4528</f>
        <v>927598.17279999994</v>
      </c>
      <c r="C163" s="159">
        <v>268651</v>
      </c>
      <c r="D163" s="159">
        <f>+E163*3.4528</f>
        <v>927598.17279999994</v>
      </c>
      <c r="E163" s="159">
        <v>268651</v>
      </c>
      <c r="F163" s="159">
        <f>+G163*3.4528</f>
        <v>456998.79680000001</v>
      </c>
      <c r="G163" s="159">
        <v>132356</v>
      </c>
      <c r="H163" s="160">
        <f>+H170</f>
        <v>0</v>
      </c>
      <c r="I163" s="161"/>
    </row>
    <row r="164" spans="1:9" ht="15.75" x14ac:dyDescent="0.2">
      <c r="A164" s="157" t="s">
        <v>85</v>
      </c>
      <c r="B164" s="159">
        <f t="shared" ref="B164:B166" si="87">+C164*3.4528</f>
        <v>43999.030399999996</v>
      </c>
      <c r="C164" s="159">
        <v>12743</v>
      </c>
      <c r="D164" s="159">
        <f t="shared" ref="D164:D166" si="88">+E164*3.4528</f>
        <v>43999.030399999996</v>
      </c>
      <c r="E164" s="159">
        <v>12743</v>
      </c>
      <c r="F164" s="159">
        <f t="shared" ref="F164:F166" si="89">+G164*3.4528</f>
        <v>0</v>
      </c>
      <c r="G164" s="159"/>
      <c r="H164" s="160">
        <f>+H171</f>
        <v>0</v>
      </c>
      <c r="I164" s="161"/>
    </row>
    <row r="165" spans="1:9" ht="31.5" x14ac:dyDescent="0.2">
      <c r="A165" s="157" t="s">
        <v>117</v>
      </c>
      <c r="B165" s="159">
        <f t="shared" si="87"/>
        <v>27884.8128</v>
      </c>
      <c r="C165" s="159">
        <v>8076</v>
      </c>
      <c r="D165" s="159">
        <f t="shared" si="88"/>
        <v>27884.8128</v>
      </c>
      <c r="E165" s="159">
        <v>8076</v>
      </c>
      <c r="F165" s="159">
        <f t="shared" si="89"/>
        <v>0</v>
      </c>
      <c r="G165" s="159"/>
      <c r="H165" s="160"/>
      <c r="I165" s="161"/>
    </row>
    <row r="166" spans="1:9" ht="16.5" thickBot="1" x14ac:dyDescent="0.25">
      <c r="A166" s="224" t="s">
        <v>4</v>
      </c>
      <c r="B166" s="159">
        <f t="shared" si="87"/>
        <v>0</v>
      </c>
      <c r="C166" s="159"/>
      <c r="D166" s="159">
        <f t="shared" si="88"/>
        <v>0</v>
      </c>
      <c r="E166" s="159"/>
      <c r="F166" s="159">
        <f t="shared" si="89"/>
        <v>0</v>
      </c>
      <c r="G166" s="159"/>
      <c r="H166" s="160">
        <f>+H173</f>
        <v>0</v>
      </c>
      <c r="I166" s="161"/>
    </row>
    <row r="167" spans="1:9" ht="16.5" thickBot="1" x14ac:dyDescent="0.25">
      <c r="A167" s="221" t="s">
        <v>120</v>
      </c>
      <c r="B167" s="222">
        <f>+SUM(B168:B170)</f>
        <v>3062678.4864000003</v>
      </c>
      <c r="C167" s="222">
        <f t="shared" ref="C167:I167" si="90">+SUM(C168:C170)</f>
        <v>887013</v>
      </c>
      <c r="D167" s="222">
        <f t="shared" si="90"/>
        <v>3062678.4864000003</v>
      </c>
      <c r="E167" s="222">
        <f t="shared" si="90"/>
        <v>887013</v>
      </c>
      <c r="F167" s="222">
        <f t="shared" si="90"/>
        <v>2074939.4431999999</v>
      </c>
      <c r="G167" s="222">
        <f t="shared" si="90"/>
        <v>600944</v>
      </c>
      <c r="H167" s="222">
        <f t="shared" si="90"/>
        <v>0</v>
      </c>
      <c r="I167" s="223">
        <f t="shared" si="90"/>
        <v>0</v>
      </c>
    </row>
    <row r="168" spans="1:9" ht="15.75" x14ac:dyDescent="0.2">
      <c r="A168" s="174" t="s">
        <v>116</v>
      </c>
      <c r="B168" s="159">
        <f t="shared" ref="B168:H170" si="91">+C168*3.4528</f>
        <v>2214280.64</v>
      </c>
      <c r="C168" s="175">
        <v>641300</v>
      </c>
      <c r="D168" s="159">
        <f t="shared" si="91"/>
        <v>2214280.64</v>
      </c>
      <c r="E168" s="175">
        <v>641300</v>
      </c>
      <c r="F168" s="159">
        <f t="shared" si="91"/>
        <v>1636140.3551999999</v>
      </c>
      <c r="G168" s="175">
        <v>473859</v>
      </c>
      <c r="H168" s="159">
        <f t="shared" si="91"/>
        <v>0</v>
      </c>
      <c r="I168" s="177"/>
    </row>
    <row r="169" spans="1:9" ht="15.75" x14ac:dyDescent="0.2">
      <c r="A169" s="157" t="s">
        <v>84</v>
      </c>
      <c r="B169" s="159">
        <f t="shared" si="91"/>
        <v>805099.73439999996</v>
      </c>
      <c r="C169" s="159">
        <v>233173</v>
      </c>
      <c r="D169" s="159">
        <f t="shared" ref="D169" si="92">+E169*3.4528</f>
        <v>805099.73439999996</v>
      </c>
      <c r="E169" s="159">
        <v>233173</v>
      </c>
      <c r="F169" s="159">
        <f t="shared" ref="F169" si="93">+G169*3.4528</f>
        <v>438799.08799999999</v>
      </c>
      <c r="G169" s="159">
        <v>127085</v>
      </c>
      <c r="H169" s="159">
        <f t="shared" ref="H169" si="94">+I169*3.4528</f>
        <v>0</v>
      </c>
      <c r="I169" s="161"/>
    </row>
    <row r="170" spans="1:9" ht="16.5" thickBot="1" x14ac:dyDescent="0.25">
      <c r="A170" s="224" t="s">
        <v>85</v>
      </c>
      <c r="B170" s="159">
        <f t="shared" si="91"/>
        <v>43298.112000000001</v>
      </c>
      <c r="C170" s="225">
        <v>12540</v>
      </c>
      <c r="D170" s="159">
        <f t="shared" ref="D170" si="95">+E170*3.4528</f>
        <v>43298.112000000001</v>
      </c>
      <c r="E170" s="225">
        <v>12540</v>
      </c>
      <c r="F170" s="159">
        <f t="shared" ref="F170" si="96">+G170*3.4528</f>
        <v>0</v>
      </c>
      <c r="G170" s="225"/>
      <c r="H170" s="159">
        <f t="shared" ref="H170" si="97">+I170*3.4528</f>
        <v>0</v>
      </c>
      <c r="I170" s="226"/>
    </row>
    <row r="171" spans="1:9" ht="16.5" thickBot="1" x14ac:dyDescent="0.25">
      <c r="A171" s="221" t="s">
        <v>225</v>
      </c>
      <c r="B171" s="222">
        <f>+SUM(B172:B174)</f>
        <v>2581071.5839999998</v>
      </c>
      <c r="C171" s="222">
        <f t="shared" ref="C171:I171" si="98">+SUM(C172:C174)</f>
        <v>747530</v>
      </c>
      <c r="D171" s="222">
        <f t="shared" si="98"/>
        <v>975190.02559999994</v>
      </c>
      <c r="E171" s="222">
        <f t="shared" si="98"/>
        <v>747530</v>
      </c>
      <c r="F171" s="222">
        <f t="shared" si="98"/>
        <v>1664784.784</v>
      </c>
      <c r="G171" s="222">
        <f t="shared" si="98"/>
        <v>482155</v>
      </c>
      <c r="H171" s="222">
        <f t="shared" si="98"/>
        <v>0</v>
      </c>
      <c r="I171" s="223">
        <f t="shared" si="98"/>
        <v>0</v>
      </c>
    </row>
    <row r="172" spans="1:9" ht="15.75" x14ac:dyDescent="0.2">
      <c r="A172" s="153" t="s">
        <v>116</v>
      </c>
      <c r="B172" s="159">
        <f>+C172*3.4528</f>
        <v>1619373.5584</v>
      </c>
      <c r="C172" s="175">
        <v>469003</v>
      </c>
      <c r="D172" s="175">
        <v>13492</v>
      </c>
      <c r="E172" s="175">
        <v>469003</v>
      </c>
      <c r="F172" s="159">
        <f>+G172*3.4528</f>
        <v>1200783.7087999999</v>
      </c>
      <c r="G172" s="155">
        <v>347771</v>
      </c>
      <c r="H172" s="159"/>
      <c r="I172" s="156"/>
    </row>
    <row r="173" spans="1:9" ht="15.75" x14ac:dyDescent="0.2">
      <c r="A173" s="157" t="s">
        <v>84</v>
      </c>
      <c r="B173" s="159">
        <f t="shared" ref="B173:B174" si="99">+C173*3.4528</f>
        <v>921700.79039999994</v>
      </c>
      <c r="C173" s="175">
        <v>266943</v>
      </c>
      <c r="D173" s="159">
        <f t="shared" ref="D173:D174" si="100">+E173*3.4528</f>
        <v>921700.79039999994</v>
      </c>
      <c r="E173" s="175">
        <v>266943</v>
      </c>
      <c r="F173" s="159">
        <f t="shared" ref="F173:F174" si="101">+G173*3.4528</f>
        <v>464001.07519999996</v>
      </c>
      <c r="G173" s="175">
        <v>134384</v>
      </c>
      <c r="H173" s="159">
        <f>+H180</f>
        <v>0</v>
      </c>
      <c r="I173" s="177"/>
    </row>
    <row r="174" spans="1:9" ht="16.5" thickBot="1" x14ac:dyDescent="0.25">
      <c r="A174" s="224" t="s">
        <v>85</v>
      </c>
      <c r="B174" s="159">
        <f t="shared" si="99"/>
        <v>39997.235199999996</v>
      </c>
      <c r="C174" s="227">
        <v>11584</v>
      </c>
      <c r="D174" s="159">
        <f t="shared" si="100"/>
        <v>39997.235199999996</v>
      </c>
      <c r="E174" s="227">
        <v>11584</v>
      </c>
      <c r="F174" s="159">
        <f t="shared" si="101"/>
        <v>0</v>
      </c>
      <c r="G174" s="227"/>
      <c r="H174" s="159">
        <f>+H181</f>
        <v>0</v>
      </c>
      <c r="I174" s="228"/>
    </row>
    <row r="175" spans="1:9" ht="16.5" thickBot="1" x14ac:dyDescent="0.25">
      <c r="A175" s="221" t="s">
        <v>121</v>
      </c>
      <c r="B175" s="222">
        <f>+SUM(B176:B177)</f>
        <v>1364667.4080000001</v>
      </c>
      <c r="C175" s="222">
        <f t="shared" ref="C175:I175" si="102">+SUM(C176:C177)</f>
        <v>395235</v>
      </c>
      <c r="D175" s="222">
        <f t="shared" si="102"/>
        <v>1364667.4080000001</v>
      </c>
      <c r="E175" s="222">
        <f t="shared" si="102"/>
        <v>395235</v>
      </c>
      <c r="F175" s="222">
        <f t="shared" si="102"/>
        <v>922056.42879999988</v>
      </c>
      <c r="G175" s="222">
        <f t="shared" si="102"/>
        <v>267046</v>
      </c>
      <c r="H175" s="222">
        <f t="shared" si="102"/>
        <v>0</v>
      </c>
      <c r="I175" s="223">
        <f t="shared" si="102"/>
        <v>0</v>
      </c>
    </row>
    <row r="176" spans="1:9" ht="15.75" x14ac:dyDescent="0.2">
      <c r="A176" s="174" t="s">
        <v>83</v>
      </c>
      <c r="B176" s="159">
        <f>+C176*3.4528</f>
        <v>970468.13760000002</v>
      </c>
      <c r="C176" s="175">
        <v>281067</v>
      </c>
      <c r="D176" s="159">
        <f>+E176*3.4528</f>
        <v>970468.13760000002</v>
      </c>
      <c r="E176" s="175">
        <v>281067</v>
      </c>
      <c r="F176" s="159">
        <f>+G176*3.4528</f>
        <v>726755.70239999995</v>
      </c>
      <c r="G176" s="175">
        <v>210483</v>
      </c>
      <c r="H176" s="159">
        <f>+I176*3.4528</f>
        <v>0</v>
      </c>
      <c r="I176" s="177"/>
    </row>
    <row r="177" spans="1:9" ht="16.5" thickBot="1" x14ac:dyDescent="0.25">
      <c r="A177" s="224" t="s">
        <v>84</v>
      </c>
      <c r="B177" s="159">
        <f>+C177*3.4528</f>
        <v>394199.27039999998</v>
      </c>
      <c r="C177" s="225">
        <v>114168</v>
      </c>
      <c r="D177" s="159">
        <f>+E177*3.4528</f>
        <v>394199.27039999998</v>
      </c>
      <c r="E177" s="225">
        <v>114168</v>
      </c>
      <c r="F177" s="159">
        <f>+G177*3.4528</f>
        <v>195300.72639999999</v>
      </c>
      <c r="G177" s="225">
        <v>56563</v>
      </c>
      <c r="H177" s="159">
        <f>+I177*3.4528</f>
        <v>0</v>
      </c>
      <c r="I177" s="229"/>
    </row>
    <row r="178" spans="1:9" ht="16.5" thickBot="1" x14ac:dyDescent="0.25">
      <c r="A178" s="221" t="s">
        <v>234</v>
      </c>
      <c r="B178" s="222">
        <f>+SUM(B179:B182)</f>
        <v>2093539.6767999998</v>
      </c>
      <c r="C178" s="222">
        <f t="shared" ref="C178:I178" si="103">+SUM(C179:C182)</f>
        <v>606331</v>
      </c>
      <c r="D178" s="222">
        <f t="shared" si="103"/>
        <v>626204.71840000001</v>
      </c>
      <c r="E178" s="222">
        <f t="shared" si="103"/>
        <v>576331</v>
      </c>
      <c r="F178" s="222">
        <f t="shared" si="103"/>
        <v>1328440.6304000001</v>
      </c>
      <c r="G178" s="222">
        <f t="shared" si="103"/>
        <v>384743</v>
      </c>
      <c r="H178" s="222">
        <f t="shared" si="103"/>
        <v>103584</v>
      </c>
      <c r="I178" s="223">
        <f t="shared" si="103"/>
        <v>30000</v>
      </c>
    </row>
    <row r="179" spans="1:9" ht="15.75" x14ac:dyDescent="0.2">
      <c r="A179" s="174" t="s">
        <v>116</v>
      </c>
      <c r="B179" s="159">
        <f>+C179*3.4528</f>
        <v>1608151.9583999999</v>
      </c>
      <c r="C179" s="159">
        <v>465753</v>
      </c>
      <c r="D179" s="159">
        <v>140817</v>
      </c>
      <c r="E179" s="159">
        <v>435753</v>
      </c>
      <c r="F179" s="159">
        <f>+G179*3.4528</f>
        <v>1121939.0208000001</v>
      </c>
      <c r="G179" s="159">
        <v>324936</v>
      </c>
      <c r="H179" s="159">
        <f>+I179*3.4528</f>
        <v>103584</v>
      </c>
      <c r="I179" s="161">
        <v>30000</v>
      </c>
    </row>
    <row r="180" spans="1:9" ht="15.75" x14ac:dyDescent="0.2">
      <c r="A180" s="157" t="s">
        <v>84</v>
      </c>
      <c r="B180" s="159">
        <f t="shared" ref="B180:B182" si="104">+C180*3.4528</f>
        <v>479200.30079999997</v>
      </c>
      <c r="C180" s="159">
        <v>138786</v>
      </c>
      <c r="D180" s="159">
        <f t="shared" ref="D180:D182" si="105">+E180*3.4528</f>
        <v>479200.30079999997</v>
      </c>
      <c r="E180" s="159">
        <v>138786</v>
      </c>
      <c r="F180" s="159">
        <f t="shared" ref="F180:F182" si="106">+G180*3.4528</f>
        <v>206501.6096</v>
      </c>
      <c r="G180" s="159">
        <v>59807</v>
      </c>
      <c r="H180" s="159">
        <f t="shared" ref="H180:H182" si="107">+I180*3.4528</f>
        <v>0</v>
      </c>
      <c r="I180" s="161"/>
    </row>
    <row r="181" spans="1:9" ht="15.75" x14ac:dyDescent="0.2">
      <c r="A181" s="157" t="s">
        <v>118</v>
      </c>
      <c r="B181" s="159">
        <f t="shared" si="104"/>
        <v>690.56</v>
      </c>
      <c r="C181" s="159">
        <v>200</v>
      </c>
      <c r="D181" s="159">
        <f t="shared" si="105"/>
        <v>690.56</v>
      </c>
      <c r="E181" s="159">
        <v>200</v>
      </c>
      <c r="F181" s="159">
        <f t="shared" si="106"/>
        <v>0</v>
      </c>
      <c r="G181" s="159"/>
      <c r="H181" s="159">
        <f t="shared" si="107"/>
        <v>0</v>
      </c>
      <c r="I181" s="161"/>
    </row>
    <row r="182" spans="1:9" ht="16.5" thickBot="1" x14ac:dyDescent="0.25">
      <c r="A182" s="163" t="s">
        <v>4</v>
      </c>
      <c r="B182" s="159">
        <f t="shared" si="104"/>
        <v>5496.8575999999994</v>
      </c>
      <c r="C182" s="159">
        <v>1592</v>
      </c>
      <c r="D182" s="159">
        <f t="shared" si="105"/>
        <v>5496.8575999999994</v>
      </c>
      <c r="E182" s="159">
        <v>1592</v>
      </c>
      <c r="F182" s="159">
        <f t="shared" si="106"/>
        <v>0</v>
      </c>
      <c r="G182" s="159"/>
      <c r="H182" s="159">
        <f t="shared" si="107"/>
        <v>0</v>
      </c>
      <c r="I182" s="161"/>
    </row>
    <row r="183" spans="1:9" ht="16.5" thickBot="1" x14ac:dyDescent="0.25">
      <c r="A183" s="221" t="s">
        <v>235</v>
      </c>
      <c r="B183" s="222">
        <f>+SUM(B184:B187)</f>
        <v>1767049.8144</v>
      </c>
      <c r="C183" s="222">
        <f t="shared" ref="C183:I183" si="108">+SUM(C184:C187)</f>
        <v>511773</v>
      </c>
      <c r="D183" s="222">
        <f t="shared" si="108"/>
        <v>1767049.8144</v>
      </c>
      <c r="E183" s="222">
        <f t="shared" si="108"/>
        <v>511773</v>
      </c>
      <c r="F183" s="222">
        <f t="shared" si="108"/>
        <v>1163127.4720000001</v>
      </c>
      <c r="G183" s="222">
        <f t="shared" si="108"/>
        <v>336865</v>
      </c>
      <c r="H183" s="222">
        <f t="shared" si="108"/>
        <v>0</v>
      </c>
      <c r="I183" s="223">
        <f t="shared" si="108"/>
        <v>0</v>
      </c>
    </row>
    <row r="184" spans="1:9" ht="15.75" x14ac:dyDescent="0.2">
      <c r="A184" s="174" t="s">
        <v>116</v>
      </c>
      <c r="B184" s="175">
        <f>+C184*3.4528</f>
        <v>1224255.8432</v>
      </c>
      <c r="C184" s="159">
        <v>354569</v>
      </c>
      <c r="D184" s="175">
        <f>+E184*3.4528</f>
        <v>1224255.8432</v>
      </c>
      <c r="E184" s="159">
        <v>354569</v>
      </c>
      <c r="F184" s="175">
        <f>+G184*3.4528</f>
        <v>920927.36320000002</v>
      </c>
      <c r="G184" s="159">
        <v>266719</v>
      </c>
      <c r="H184" s="175">
        <f>+I184*3.4528</f>
        <v>0</v>
      </c>
      <c r="I184" s="161"/>
    </row>
    <row r="185" spans="1:9" ht="15.75" x14ac:dyDescent="0.2">
      <c r="A185" s="157" t="s">
        <v>84</v>
      </c>
      <c r="B185" s="175">
        <f>+C185*3.4528</f>
        <v>533499.03359999997</v>
      </c>
      <c r="C185" s="159">
        <v>154512</v>
      </c>
      <c r="D185" s="175">
        <f>+E185*3.4528</f>
        <v>533499.03359999997</v>
      </c>
      <c r="E185" s="159">
        <v>154512</v>
      </c>
      <c r="F185" s="175">
        <f>+G185*3.4528</f>
        <v>242200.10879999999</v>
      </c>
      <c r="G185" s="159">
        <v>70146</v>
      </c>
      <c r="H185" s="175">
        <f>+I185*3.4528</f>
        <v>0</v>
      </c>
      <c r="I185" s="161"/>
    </row>
    <row r="186" spans="1:9" ht="15.75" x14ac:dyDescent="0.2">
      <c r="A186" s="157" t="s">
        <v>118</v>
      </c>
      <c r="B186" s="175">
        <f>+C186*3.4528</f>
        <v>296.94079999999997</v>
      </c>
      <c r="C186" s="159">
        <v>86</v>
      </c>
      <c r="D186" s="175">
        <f>+E186*3.4528</f>
        <v>296.94079999999997</v>
      </c>
      <c r="E186" s="159">
        <v>86</v>
      </c>
      <c r="F186" s="175">
        <f>+G186*3.4528</f>
        <v>0</v>
      </c>
      <c r="G186" s="159"/>
      <c r="H186" s="175">
        <f>+I186*3.4528</f>
        <v>0</v>
      </c>
      <c r="I186" s="161"/>
    </row>
    <row r="187" spans="1:9" ht="16.5" thickBot="1" x14ac:dyDescent="0.25">
      <c r="A187" s="163" t="s">
        <v>4</v>
      </c>
      <c r="B187" s="175">
        <f>+C187*3.4528</f>
        <v>8997.996799999999</v>
      </c>
      <c r="C187" s="159">
        <v>2606</v>
      </c>
      <c r="D187" s="175">
        <f>+E187*3.4528</f>
        <v>8997.996799999999</v>
      </c>
      <c r="E187" s="159">
        <v>2606</v>
      </c>
      <c r="F187" s="175">
        <f>+G187*3.4528</f>
        <v>0</v>
      </c>
      <c r="G187" s="159"/>
      <c r="H187" s="175">
        <f>+I187*3.4528</f>
        <v>0</v>
      </c>
      <c r="I187" s="161"/>
    </row>
    <row r="188" spans="1:9" ht="32.25" thickBot="1" x14ac:dyDescent="0.25">
      <c r="A188" s="221" t="s">
        <v>236</v>
      </c>
      <c r="B188" s="222">
        <f t="shared" ref="B188:I188" si="109">+SUM(B189:B190)</f>
        <v>1562581.9040000001</v>
      </c>
      <c r="C188" s="222">
        <f t="shared" si="109"/>
        <v>452555</v>
      </c>
      <c r="D188" s="222">
        <f t="shared" si="109"/>
        <v>1528053.9040000001</v>
      </c>
      <c r="E188" s="222">
        <f t="shared" si="109"/>
        <v>442555</v>
      </c>
      <c r="F188" s="222">
        <f t="shared" si="109"/>
        <v>1054968.5119999999</v>
      </c>
      <c r="G188" s="222">
        <f t="shared" si="109"/>
        <v>305540</v>
      </c>
      <c r="H188" s="222">
        <f t="shared" si="109"/>
        <v>34528</v>
      </c>
      <c r="I188" s="223">
        <f t="shared" si="109"/>
        <v>10000</v>
      </c>
    </row>
    <row r="189" spans="1:9" ht="15.75" x14ac:dyDescent="0.2">
      <c r="A189" s="174" t="s">
        <v>116</v>
      </c>
      <c r="B189" s="175">
        <f>+C189*3.4528</f>
        <v>1189282.432</v>
      </c>
      <c r="C189" s="159">
        <v>344440</v>
      </c>
      <c r="D189" s="175">
        <f>+E189*3.4528</f>
        <v>1154754.432</v>
      </c>
      <c r="E189" s="159">
        <v>334440</v>
      </c>
      <c r="F189" s="175">
        <f>+G189*3.4528</f>
        <v>838968.24959999998</v>
      </c>
      <c r="G189" s="159">
        <v>242982</v>
      </c>
      <c r="H189" s="175">
        <f>+I189*3.4528</f>
        <v>34528</v>
      </c>
      <c r="I189" s="161">
        <v>10000</v>
      </c>
    </row>
    <row r="190" spans="1:9" ht="16.5" thickBot="1" x14ac:dyDescent="0.25">
      <c r="A190" s="163" t="s">
        <v>84</v>
      </c>
      <c r="B190" s="175">
        <f>+C190*3.4528</f>
        <v>373299.47200000001</v>
      </c>
      <c r="C190" s="159">
        <v>108115</v>
      </c>
      <c r="D190" s="175">
        <f>+E190*3.4528</f>
        <v>373299.47200000001</v>
      </c>
      <c r="E190" s="159">
        <v>108115</v>
      </c>
      <c r="F190" s="175">
        <f>+G190*3.4528</f>
        <v>216000.26239999998</v>
      </c>
      <c r="G190" s="159">
        <v>62558</v>
      </c>
      <c r="H190" s="175">
        <f>+I190*3.4528</f>
        <v>0</v>
      </c>
      <c r="I190" s="161"/>
    </row>
    <row r="191" spans="1:9" ht="16.5" thickBot="1" x14ac:dyDescent="0.25">
      <c r="A191" s="166" t="s">
        <v>122</v>
      </c>
      <c r="B191" s="167">
        <f>+SUM(B192:B195)</f>
        <v>6747043.9711999996</v>
      </c>
      <c r="C191" s="167">
        <f t="shared" ref="C191:I191" si="110">+SUM(C192:C195)</f>
        <v>1954079</v>
      </c>
      <c r="D191" s="167">
        <f t="shared" si="110"/>
        <v>6739043.8335999986</v>
      </c>
      <c r="E191" s="167">
        <f t="shared" si="110"/>
        <v>1951762</v>
      </c>
      <c r="F191" s="167">
        <f t="shared" si="110"/>
        <v>4516435.04</v>
      </c>
      <c r="G191" s="167">
        <f t="shared" si="110"/>
        <v>1308050</v>
      </c>
      <c r="H191" s="167">
        <f t="shared" si="110"/>
        <v>8000.1376</v>
      </c>
      <c r="I191" s="178">
        <f t="shared" si="110"/>
        <v>2317</v>
      </c>
    </row>
    <row r="192" spans="1:9" ht="15.75" x14ac:dyDescent="0.2">
      <c r="A192" s="213" t="s">
        <v>116</v>
      </c>
      <c r="B192" s="131">
        <f>+B197+B202+B205+B209+B214+B217</f>
        <v>4729655.7983999997</v>
      </c>
      <c r="C192" s="131">
        <f t="shared" ref="C192:I192" si="111">+C197+C202+C205+C209+C214+C217</f>
        <v>1369803</v>
      </c>
      <c r="D192" s="131">
        <f t="shared" si="111"/>
        <v>4721655.6607999997</v>
      </c>
      <c r="E192" s="131">
        <f t="shared" si="111"/>
        <v>1367486</v>
      </c>
      <c r="F192" s="131">
        <f t="shared" si="111"/>
        <v>3525039.4816000001</v>
      </c>
      <c r="G192" s="131">
        <f t="shared" si="111"/>
        <v>1020922</v>
      </c>
      <c r="H192" s="131">
        <f t="shared" si="111"/>
        <v>8000.1376</v>
      </c>
      <c r="I192" s="132">
        <f t="shared" si="111"/>
        <v>2317</v>
      </c>
    </row>
    <row r="193" spans="1:9" ht="15.75" x14ac:dyDescent="0.2">
      <c r="A193" s="206" t="s">
        <v>84</v>
      </c>
      <c r="B193" s="214">
        <f>+B198+B203+B206+B210+B215+B218</f>
        <v>2008000.0096</v>
      </c>
      <c r="C193" s="214">
        <f t="shared" ref="C193:I193" si="112">+C198+C203+C206+C210+C215+C218</f>
        <v>581557</v>
      </c>
      <c r="D193" s="214">
        <f t="shared" si="112"/>
        <v>2008000.0096</v>
      </c>
      <c r="E193" s="214">
        <v>581557</v>
      </c>
      <c r="F193" s="214">
        <f t="shared" si="112"/>
        <v>991395.55839999998</v>
      </c>
      <c r="G193" s="214">
        <f t="shared" si="112"/>
        <v>287128</v>
      </c>
      <c r="H193" s="214">
        <f t="shared" si="112"/>
        <v>0</v>
      </c>
      <c r="I193" s="215">
        <f t="shared" si="112"/>
        <v>0</v>
      </c>
    </row>
    <row r="194" spans="1:9" ht="15.75" x14ac:dyDescent="0.2">
      <c r="A194" s="206" t="s">
        <v>118</v>
      </c>
      <c r="B194" s="214">
        <f>+B199+B207+B211</f>
        <v>5793.7983999999997</v>
      </c>
      <c r="C194" s="214">
        <f t="shared" ref="C194:I194" si="113">+C199+C207+C211</f>
        <v>1678</v>
      </c>
      <c r="D194" s="214">
        <f t="shared" si="113"/>
        <v>5793.7983999999997</v>
      </c>
      <c r="E194" s="214">
        <f t="shared" si="113"/>
        <v>1678</v>
      </c>
      <c r="F194" s="214">
        <f t="shared" si="113"/>
        <v>0</v>
      </c>
      <c r="G194" s="214">
        <f t="shared" si="113"/>
        <v>0</v>
      </c>
      <c r="H194" s="214">
        <f t="shared" si="113"/>
        <v>0</v>
      </c>
      <c r="I194" s="215">
        <f t="shared" si="113"/>
        <v>0</v>
      </c>
    </row>
    <row r="195" spans="1:9" ht="16.5" thickBot="1" x14ac:dyDescent="0.25">
      <c r="A195" s="182" t="s">
        <v>4</v>
      </c>
      <c r="B195" s="135">
        <f>+B200+B212</f>
        <v>3594.3648000000003</v>
      </c>
      <c r="C195" s="135">
        <f t="shared" ref="C195:I195" si="114">+C200+C212</f>
        <v>1041</v>
      </c>
      <c r="D195" s="135">
        <f t="shared" si="114"/>
        <v>3594.3648000000003</v>
      </c>
      <c r="E195" s="135">
        <f t="shared" si="114"/>
        <v>1041</v>
      </c>
      <c r="F195" s="135">
        <f t="shared" si="114"/>
        <v>0</v>
      </c>
      <c r="G195" s="135">
        <f t="shared" si="114"/>
        <v>0</v>
      </c>
      <c r="H195" s="135">
        <f t="shared" si="114"/>
        <v>0</v>
      </c>
      <c r="I195" s="138">
        <f t="shared" si="114"/>
        <v>0</v>
      </c>
    </row>
    <row r="196" spans="1:9" ht="32.25" thickBot="1" x14ac:dyDescent="0.25">
      <c r="A196" s="221" t="s">
        <v>123</v>
      </c>
      <c r="B196" s="222">
        <f>+SUM(B197:B200)</f>
        <v>1397348.1600000001</v>
      </c>
      <c r="C196" s="222">
        <f t="shared" ref="C196:I196" si="115">+SUM(C197:C200)</f>
        <v>404700</v>
      </c>
      <c r="D196" s="222">
        <f t="shared" si="115"/>
        <v>1397348.1600000001</v>
      </c>
      <c r="E196" s="222">
        <f t="shared" si="115"/>
        <v>404700</v>
      </c>
      <c r="F196" s="222">
        <f t="shared" si="115"/>
        <v>933378.15999999992</v>
      </c>
      <c r="G196" s="222">
        <f t="shared" si="115"/>
        <v>270325</v>
      </c>
      <c r="H196" s="222">
        <f t="shared" si="115"/>
        <v>0</v>
      </c>
      <c r="I196" s="223">
        <f t="shared" si="115"/>
        <v>0</v>
      </c>
    </row>
    <row r="197" spans="1:9" ht="15.75" x14ac:dyDescent="0.2">
      <c r="A197" s="174" t="s">
        <v>116</v>
      </c>
      <c r="B197" s="159">
        <f>+C197*3.4528</f>
        <v>960455.01760000002</v>
      </c>
      <c r="C197" s="159">
        <v>278167</v>
      </c>
      <c r="D197" s="159">
        <f>+E197*3.4528</f>
        <v>960455.01760000002</v>
      </c>
      <c r="E197" s="159">
        <v>278167</v>
      </c>
      <c r="F197" s="159">
        <f>+G197*3.4528</f>
        <v>715578.98879999993</v>
      </c>
      <c r="G197" s="159">
        <v>207246</v>
      </c>
      <c r="H197" s="159">
        <f>+I197*3.4528</f>
        <v>0</v>
      </c>
      <c r="I197" s="161"/>
    </row>
    <row r="198" spans="1:9" ht="15.75" x14ac:dyDescent="0.2">
      <c r="A198" s="157" t="s">
        <v>84</v>
      </c>
      <c r="B198" s="159">
        <f t="shared" ref="B198:B200" si="116">+C198*3.4528</f>
        <v>433398.90879999998</v>
      </c>
      <c r="C198" s="159">
        <v>125521</v>
      </c>
      <c r="D198" s="159">
        <f>+E198*3.4528</f>
        <v>433398.90879999998</v>
      </c>
      <c r="E198" s="159">
        <v>125521</v>
      </c>
      <c r="F198" s="159">
        <f>+G198*3.4528</f>
        <v>217799.17119999998</v>
      </c>
      <c r="G198" s="159">
        <v>63079</v>
      </c>
      <c r="H198" s="159">
        <f>+I198*3.4528</f>
        <v>0</v>
      </c>
      <c r="I198" s="161"/>
    </row>
    <row r="199" spans="1:9" ht="15.75" x14ac:dyDescent="0.2">
      <c r="A199" s="157" t="s">
        <v>118</v>
      </c>
      <c r="B199" s="159">
        <f t="shared" si="116"/>
        <v>497.20319999999998</v>
      </c>
      <c r="C199" s="159">
        <v>144</v>
      </c>
      <c r="D199" s="159">
        <f>+E199*3.4528</f>
        <v>497.20319999999998</v>
      </c>
      <c r="E199" s="159">
        <v>144</v>
      </c>
      <c r="F199" s="159">
        <f>+G199*3.4528</f>
        <v>0</v>
      </c>
      <c r="G199" s="159"/>
      <c r="H199" s="159">
        <f>+I199*3.4528</f>
        <v>0</v>
      </c>
      <c r="I199" s="161"/>
    </row>
    <row r="200" spans="1:9" ht="16.5" thickBot="1" x14ac:dyDescent="0.25">
      <c r="A200" s="163" t="s">
        <v>4</v>
      </c>
      <c r="B200" s="159">
        <f t="shared" si="116"/>
        <v>2997.0304000000001</v>
      </c>
      <c r="C200" s="159">
        <v>868</v>
      </c>
      <c r="D200" s="159">
        <f>+E200*3.4528</f>
        <v>2997.0304000000001</v>
      </c>
      <c r="E200" s="159">
        <v>868</v>
      </c>
      <c r="F200" s="159">
        <f>+G200*3.4528</f>
        <v>0</v>
      </c>
      <c r="G200" s="159"/>
      <c r="H200" s="159">
        <f>+I200*3.4528</f>
        <v>0</v>
      </c>
      <c r="I200" s="161"/>
    </row>
    <row r="201" spans="1:9" ht="32.25" thickBot="1" x14ac:dyDescent="0.25">
      <c r="A201" s="221" t="s">
        <v>237</v>
      </c>
      <c r="B201" s="222">
        <f>+SUM(B202:B203)</f>
        <v>1059871.4879999999</v>
      </c>
      <c r="C201" s="222">
        <f t="shared" ref="C201:I201" si="117">+SUM(C202:C203)</f>
        <v>306960</v>
      </c>
      <c r="D201" s="222">
        <f t="shared" si="117"/>
        <v>1051871.3503999999</v>
      </c>
      <c r="E201" s="222">
        <f t="shared" si="117"/>
        <v>304643</v>
      </c>
      <c r="F201" s="222">
        <f t="shared" si="117"/>
        <v>739406.76160000009</v>
      </c>
      <c r="G201" s="222">
        <f t="shared" si="117"/>
        <v>214147</v>
      </c>
      <c r="H201" s="222">
        <f t="shared" si="117"/>
        <v>8000.1376</v>
      </c>
      <c r="I201" s="223">
        <f t="shared" si="117"/>
        <v>2317</v>
      </c>
    </row>
    <row r="202" spans="1:9" ht="15.75" x14ac:dyDescent="0.2">
      <c r="A202" s="174" t="s">
        <v>116</v>
      </c>
      <c r="B202" s="159">
        <f>+C202*3.4528</f>
        <v>840169.82400000002</v>
      </c>
      <c r="C202" s="159">
        <v>243330</v>
      </c>
      <c r="D202" s="159">
        <f>+E202*3.4528</f>
        <v>832169.68640000001</v>
      </c>
      <c r="E202" s="159">
        <v>241013</v>
      </c>
      <c r="F202" s="159">
        <f>+G202*3.4528</f>
        <v>616407.66720000003</v>
      </c>
      <c r="G202" s="159">
        <v>178524</v>
      </c>
      <c r="H202" s="159">
        <f>+I202*3.4528</f>
        <v>8000.1376</v>
      </c>
      <c r="I202" s="161">
        <v>2317</v>
      </c>
    </row>
    <row r="203" spans="1:9" ht="16.5" thickBot="1" x14ac:dyDescent="0.25">
      <c r="A203" s="163" t="s">
        <v>84</v>
      </c>
      <c r="B203" s="159">
        <f>+C203*3.4528</f>
        <v>219701.66399999999</v>
      </c>
      <c r="C203" s="159">
        <v>63630</v>
      </c>
      <c r="D203" s="159">
        <f>+E203*3.4528</f>
        <v>219701.66399999999</v>
      </c>
      <c r="E203" s="159">
        <v>63630</v>
      </c>
      <c r="F203" s="159">
        <f>+G203*3.4528</f>
        <v>122999.0944</v>
      </c>
      <c r="G203" s="159">
        <v>35623</v>
      </c>
      <c r="H203" s="159">
        <f>+I203*3.4528</f>
        <v>0</v>
      </c>
      <c r="I203" s="161"/>
    </row>
    <row r="204" spans="1:9" ht="32.25" thickBot="1" x14ac:dyDescent="0.25">
      <c r="A204" s="221" t="s">
        <v>238</v>
      </c>
      <c r="B204" s="222">
        <f>+SUM(B205:B207)</f>
        <v>1170602.784</v>
      </c>
      <c r="C204" s="222">
        <f t="shared" ref="C204:I204" si="118">+SUM(C205:C207)</f>
        <v>339030</v>
      </c>
      <c r="D204" s="222">
        <f t="shared" si="118"/>
        <v>1170602.784</v>
      </c>
      <c r="E204" s="222">
        <f t="shared" si="118"/>
        <v>339030</v>
      </c>
      <c r="F204" s="222">
        <f t="shared" si="118"/>
        <v>728540.79999999993</v>
      </c>
      <c r="G204" s="222">
        <f t="shared" si="118"/>
        <v>211000</v>
      </c>
      <c r="H204" s="222">
        <f t="shared" si="118"/>
        <v>0</v>
      </c>
      <c r="I204" s="223">
        <f t="shared" si="118"/>
        <v>0</v>
      </c>
    </row>
    <row r="205" spans="1:9" ht="15.75" x14ac:dyDescent="0.2">
      <c r="A205" s="174" t="s">
        <v>116</v>
      </c>
      <c r="B205" s="159">
        <f>+C205*3.4528</f>
        <v>691005.41119999997</v>
      </c>
      <c r="C205" s="159">
        <v>200129</v>
      </c>
      <c r="D205" s="159">
        <f>+E205*3.4528</f>
        <v>691005.41119999997</v>
      </c>
      <c r="E205" s="159">
        <v>200129</v>
      </c>
      <c r="F205" s="159">
        <f>+G205*3.4528</f>
        <v>515941.54559999995</v>
      </c>
      <c r="G205" s="159">
        <v>149427</v>
      </c>
      <c r="H205" s="159">
        <f>+I205*3.4528</f>
        <v>0</v>
      </c>
      <c r="I205" s="161"/>
    </row>
    <row r="206" spans="1:9" ht="15.75" x14ac:dyDescent="0.2">
      <c r="A206" s="157" t="s">
        <v>84</v>
      </c>
      <c r="B206" s="159">
        <f>+C206*3.4528</f>
        <v>478599.51360000001</v>
      </c>
      <c r="C206" s="159">
        <v>138612</v>
      </c>
      <c r="D206" s="159">
        <f>+E206*3.4528</f>
        <v>478599.51360000001</v>
      </c>
      <c r="E206" s="159">
        <v>138612</v>
      </c>
      <c r="F206" s="159">
        <f>+G206*3.4528</f>
        <v>212599.25440000001</v>
      </c>
      <c r="G206" s="159">
        <v>61573</v>
      </c>
      <c r="H206" s="159">
        <f>+I206*3.4528</f>
        <v>0</v>
      </c>
      <c r="I206" s="161"/>
    </row>
    <row r="207" spans="1:9" ht="16.5" thickBot="1" x14ac:dyDescent="0.25">
      <c r="A207" s="163" t="s">
        <v>118</v>
      </c>
      <c r="B207" s="159">
        <f>+C207*3.4528</f>
        <v>997.85919999999999</v>
      </c>
      <c r="C207" s="159">
        <v>289</v>
      </c>
      <c r="D207" s="159">
        <f>+E207*3.4528</f>
        <v>997.85919999999999</v>
      </c>
      <c r="E207" s="159">
        <v>289</v>
      </c>
      <c r="F207" s="159">
        <f>+G207*3.4528</f>
        <v>0</v>
      </c>
      <c r="G207" s="159"/>
      <c r="H207" s="159">
        <f>+I207*3.4528</f>
        <v>0</v>
      </c>
      <c r="I207" s="161"/>
    </row>
    <row r="208" spans="1:9" ht="32.25" thickBot="1" x14ac:dyDescent="0.25">
      <c r="A208" s="221" t="s">
        <v>239</v>
      </c>
      <c r="B208" s="222">
        <f>+SUM(B209:B212)</f>
        <v>1252137.2031999999</v>
      </c>
      <c r="C208" s="222">
        <f t="shared" ref="C208:I208" si="119">+SUM(C209:C212)</f>
        <v>362644</v>
      </c>
      <c r="D208" s="222">
        <f t="shared" si="119"/>
        <v>1252137.2031999999</v>
      </c>
      <c r="E208" s="222">
        <f t="shared" si="119"/>
        <v>362644</v>
      </c>
      <c r="F208" s="222">
        <f t="shared" si="119"/>
        <v>843857.41439999989</v>
      </c>
      <c r="G208" s="222">
        <f t="shared" si="119"/>
        <v>244398</v>
      </c>
      <c r="H208" s="222">
        <f t="shared" si="119"/>
        <v>0</v>
      </c>
      <c r="I208" s="223">
        <f t="shared" si="119"/>
        <v>0</v>
      </c>
    </row>
    <row r="209" spans="1:9" ht="15.75" x14ac:dyDescent="0.2">
      <c r="A209" s="174" t="s">
        <v>116</v>
      </c>
      <c r="B209" s="159">
        <f>+C209*3.4528</f>
        <v>853141.99359999993</v>
      </c>
      <c r="C209" s="159">
        <v>247087</v>
      </c>
      <c r="D209" s="159">
        <f>+E209*3.4528</f>
        <v>853141.99359999993</v>
      </c>
      <c r="E209" s="159">
        <v>247087</v>
      </c>
      <c r="F209" s="159">
        <f>+G209*3.4528</f>
        <v>638857.77279999992</v>
      </c>
      <c r="G209" s="159">
        <v>185026</v>
      </c>
      <c r="H209" s="159">
        <f>+I209*3.4528</f>
        <v>0</v>
      </c>
      <c r="I209" s="161"/>
    </row>
    <row r="210" spans="1:9" ht="15.75" x14ac:dyDescent="0.2">
      <c r="A210" s="157" t="s">
        <v>84</v>
      </c>
      <c r="B210" s="159">
        <f>+C210*3.4528</f>
        <v>394099.13919999998</v>
      </c>
      <c r="C210" s="159">
        <v>114139</v>
      </c>
      <c r="D210" s="159">
        <f>+E210*3.4528</f>
        <v>394099.13919999998</v>
      </c>
      <c r="E210" s="159">
        <v>114139</v>
      </c>
      <c r="F210" s="159">
        <f>+G210*3.4528</f>
        <v>204999.6416</v>
      </c>
      <c r="G210" s="159">
        <v>59372</v>
      </c>
      <c r="H210" s="159">
        <f>+I210*3.4528</f>
        <v>0</v>
      </c>
      <c r="I210" s="161"/>
    </row>
    <row r="211" spans="1:9" ht="15.75" x14ac:dyDescent="0.2">
      <c r="A211" s="157" t="s">
        <v>118</v>
      </c>
      <c r="B211" s="159">
        <f>+C211*3.4528</f>
        <v>4298.7359999999999</v>
      </c>
      <c r="C211" s="159">
        <v>1245</v>
      </c>
      <c r="D211" s="159">
        <f>+E211*3.4528</f>
        <v>4298.7359999999999</v>
      </c>
      <c r="E211" s="159">
        <v>1245</v>
      </c>
      <c r="F211" s="159">
        <f>+G211*3.4528</f>
        <v>0</v>
      </c>
      <c r="G211" s="159"/>
      <c r="H211" s="159">
        <f>+I211*3.4528</f>
        <v>0</v>
      </c>
      <c r="I211" s="161"/>
    </row>
    <row r="212" spans="1:9" ht="16.5" thickBot="1" x14ac:dyDescent="0.25">
      <c r="A212" s="163" t="s">
        <v>4</v>
      </c>
      <c r="B212" s="159">
        <f>+C212*3.4528</f>
        <v>597.33439999999996</v>
      </c>
      <c r="C212" s="159">
        <v>173</v>
      </c>
      <c r="D212" s="159">
        <f>+E212*3.4528</f>
        <v>597.33439999999996</v>
      </c>
      <c r="E212" s="159">
        <v>173</v>
      </c>
      <c r="F212" s="159">
        <f>+G212*3.4528</f>
        <v>0</v>
      </c>
      <c r="G212" s="159"/>
      <c r="H212" s="159">
        <f>+I212*3.4528</f>
        <v>0</v>
      </c>
      <c r="I212" s="161"/>
    </row>
    <row r="213" spans="1:9" ht="32.25" thickBot="1" x14ac:dyDescent="0.25">
      <c r="A213" s="221" t="s">
        <v>240</v>
      </c>
      <c r="B213" s="222">
        <f>+SUM(B214:B215)</f>
        <v>1004357.3695999999</v>
      </c>
      <c r="C213" s="222">
        <f t="shared" ref="C213:I213" si="120">+SUM(C214:C215)</f>
        <v>290882</v>
      </c>
      <c r="D213" s="222">
        <f t="shared" si="120"/>
        <v>1004357.3695999999</v>
      </c>
      <c r="E213" s="222">
        <f t="shared" si="120"/>
        <v>290882</v>
      </c>
      <c r="F213" s="222">
        <f t="shared" si="120"/>
        <v>672315.4047999999</v>
      </c>
      <c r="G213" s="222">
        <f t="shared" si="120"/>
        <v>194716</v>
      </c>
      <c r="H213" s="222">
        <f t="shared" si="120"/>
        <v>0</v>
      </c>
      <c r="I213" s="223">
        <f t="shared" si="120"/>
        <v>0</v>
      </c>
    </row>
    <row r="214" spans="1:9" ht="15.75" x14ac:dyDescent="0.2">
      <c r="A214" s="174" t="s">
        <v>116</v>
      </c>
      <c r="B214" s="159">
        <f>+C214*3.4528</f>
        <v>717457.31199999992</v>
      </c>
      <c r="C214" s="159">
        <v>207790</v>
      </c>
      <c r="D214" s="159">
        <f>+E214*3.4528</f>
        <v>717457.31199999992</v>
      </c>
      <c r="E214" s="159">
        <v>207790</v>
      </c>
      <c r="F214" s="159">
        <f>+G214*3.4528</f>
        <v>538315.68959999993</v>
      </c>
      <c r="G214" s="159">
        <v>155907</v>
      </c>
      <c r="H214" s="159">
        <f>+I214*3.4528</f>
        <v>0</v>
      </c>
      <c r="I214" s="161"/>
    </row>
    <row r="215" spans="1:9" ht="16.5" thickBot="1" x14ac:dyDescent="0.25">
      <c r="A215" s="163" t="s">
        <v>84</v>
      </c>
      <c r="B215" s="159">
        <f>+C215*3.4528</f>
        <v>286900.0576</v>
      </c>
      <c r="C215" s="159">
        <v>83092</v>
      </c>
      <c r="D215" s="159">
        <f>+E215*3.4528</f>
        <v>286900.0576</v>
      </c>
      <c r="E215" s="159">
        <v>83092</v>
      </c>
      <c r="F215" s="159">
        <f>+G215*3.4528</f>
        <v>133999.71520000001</v>
      </c>
      <c r="G215" s="159">
        <v>38809</v>
      </c>
      <c r="H215" s="159">
        <f>+I215*3.4528</f>
        <v>0</v>
      </c>
      <c r="I215" s="161"/>
    </row>
    <row r="216" spans="1:9" ht="16.5" thickBot="1" x14ac:dyDescent="0.25">
      <c r="A216" s="221" t="s">
        <v>241</v>
      </c>
      <c r="B216" s="222">
        <f>+SUM(B217:B218)</f>
        <v>862726.96640000003</v>
      </c>
      <c r="C216" s="222">
        <f t="shared" ref="C216:I216" si="121">+SUM(C217:C218)</f>
        <v>249863</v>
      </c>
      <c r="D216" s="222">
        <f t="shared" si="121"/>
        <v>862726.96640000003</v>
      </c>
      <c r="E216" s="222">
        <f t="shared" si="121"/>
        <v>249863</v>
      </c>
      <c r="F216" s="222">
        <f t="shared" si="121"/>
        <v>598936.49919999996</v>
      </c>
      <c r="G216" s="222">
        <f t="shared" si="121"/>
        <v>173464</v>
      </c>
      <c r="H216" s="222">
        <f t="shared" si="121"/>
        <v>0</v>
      </c>
      <c r="I216" s="223">
        <f t="shared" si="121"/>
        <v>0</v>
      </c>
    </row>
    <row r="217" spans="1:9" ht="15.75" x14ac:dyDescent="0.2">
      <c r="A217" s="174" t="s">
        <v>116</v>
      </c>
      <c r="B217" s="159">
        <f>+C217*3.4528</f>
        <v>667426.24</v>
      </c>
      <c r="C217" s="159">
        <v>193300</v>
      </c>
      <c r="D217" s="159">
        <f>+E217*3.4528</f>
        <v>667426.24</v>
      </c>
      <c r="E217" s="159">
        <v>193300</v>
      </c>
      <c r="F217" s="159">
        <f>+G217*3.4528</f>
        <v>499937.81760000001</v>
      </c>
      <c r="G217" s="159">
        <v>144792</v>
      </c>
      <c r="H217" s="159">
        <f>+I217*3.4528</f>
        <v>0</v>
      </c>
      <c r="I217" s="161"/>
    </row>
    <row r="218" spans="1:9" ht="16.5" thickBot="1" x14ac:dyDescent="0.25">
      <c r="A218" s="163" t="s">
        <v>84</v>
      </c>
      <c r="B218" s="159">
        <f>+C218*3.4528</f>
        <v>195300.72639999999</v>
      </c>
      <c r="C218" s="159">
        <v>56563</v>
      </c>
      <c r="D218" s="159">
        <f>+E218*3.4528</f>
        <v>195300.72639999999</v>
      </c>
      <c r="E218" s="159">
        <v>56563</v>
      </c>
      <c r="F218" s="159">
        <f>+G218*3.4528</f>
        <v>98998.681599999996</v>
      </c>
      <c r="G218" s="159">
        <v>28672</v>
      </c>
      <c r="H218" s="159">
        <f>+I218*3.4528</f>
        <v>0</v>
      </c>
      <c r="I218" s="161"/>
    </row>
    <row r="219" spans="1:9" ht="16.5" thickBot="1" x14ac:dyDescent="0.25">
      <c r="A219" s="166" t="s">
        <v>124</v>
      </c>
      <c r="B219" s="167">
        <f>+SUM(B220:B223)</f>
        <v>5430622.5376000004</v>
      </c>
      <c r="C219" s="167">
        <f t="shared" ref="C219:I219" si="122">+SUM(C220:C223)</f>
        <v>1572817</v>
      </c>
      <c r="D219" s="167">
        <f t="shared" si="122"/>
        <v>5426520.6112000002</v>
      </c>
      <c r="E219" s="167">
        <f t="shared" si="122"/>
        <v>1571629</v>
      </c>
      <c r="F219" s="167">
        <f t="shared" si="122"/>
        <v>3417764.4384000003</v>
      </c>
      <c r="G219" s="167">
        <f t="shared" si="122"/>
        <v>989853</v>
      </c>
      <c r="H219" s="167">
        <f t="shared" si="122"/>
        <v>4101.9264000000003</v>
      </c>
      <c r="I219" s="178">
        <f t="shared" si="122"/>
        <v>1188</v>
      </c>
    </row>
    <row r="220" spans="1:9" ht="15.75" x14ac:dyDescent="0.2">
      <c r="A220" s="179" t="s">
        <v>116</v>
      </c>
      <c r="B220" s="180">
        <f>+B225+B231+B228+B234+B238+B242+B245+B249+B252+B256</f>
        <v>3245901.3184000002</v>
      </c>
      <c r="C220" s="180">
        <f>+C225+C231+C228+C234+C238+C242+C245+C249+C252+C256</f>
        <v>940078</v>
      </c>
      <c r="D220" s="180">
        <f t="shared" ref="D220:I220" si="123">+D225+D231+D228+D234+D238+D242+D245+D249+D252+D256</f>
        <v>3245901.3184000002</v>
      </c>
      <c r="E220" s="180">
        <f t="shared" si="123"/>
        <v>940078</v>
      </c>
      <c r="F220" s="180">
        <f t="shared" si="123"/>
        <v>2435239.1231999998</v>
      </c>
      <c r="G220" s="180">
        <f t="shared" si="123"/>
        <v>705294</v>
      </c>
      <c r="H220" s="180">
        <f t="shared" si="123"/>
        <v>0</v>
      </c>
      <c r="I220" s="180">
        <f t="shared" si="123"/>
        <v>0</v>
      </c>
    </row>
    <row r="221" spans="1:9" ht="15.75" x14ac:dyDescent="0.2">
      <c r="A221" s="206" t="s">
        <v>84</v>
      </c>
      <c r="B221" s="214">
        <f>+B226+B229+B232+B235+B239+B243+B246+B250+B253</f>
        <v>1616079.5872</v>
      </c>
      <c r="C221" s="214">
        <f>+C226+C229+C232+C235+C239+C243+C246+C250+C253</f>
        <v>468049</v>
      </c>
      <c r="D221" s="214">
        <f t="shared" ref="D221:I221" si="124">+D226+D229+D232+D235+D239+D243+D246+D250+D253</f>
        <v>1613980.2847999998</v>
      </c>
      <c r="E221" s="214">
        <f t="shared" si="124"/>
        <v>467441</v>
      </c>
      <c r="F221" s="214">
        <f t="shared" si="124"/>
        <v>767125.84000000008</v>
      </c>
      <c r="G221" s="214">
        <f t="shared" si="124"/>
        <v>222175</v>
      </c>
      <c r="H221" s="214">
        <f t="shared" si="124"/>
        <v>2099.3024</v>
      </c>
      <c r="I221" s="214">
        <f t="shared" si="124"/>
        <v>608</v>
      </c>
    </row>
    <row r="222" spans="1:9" ht="31.5" x14ac:dyDescent="0.2">
      <c r="A222" s="206" t="s">
        <v>117</v>
      </c>
      <c r="B222" s="214">
        <f>+B257</f>
        <v>539348.07679999992</v>
      </c>
      <c r="C222" s="214">
        <f t="shared" ref="C222:I222" si="125">+C257</f>
        <v>156206</v>
      </c>
      <c r="D222" s="214">
        <f t="shared" si="125"/>
        <v>539348.07679999992</v>
      </c>
      <c r="E222" s="214">
        <f t="shared" si="125"/>
        <v>156206</v>
      </c>
      <c r="F222" s="214">
        <f t="shared" si="125"/>
        <v>215399.47519999999</v>
      </c>
      <c r="G222" s="214">
        <f t="shared" si="125"/>
        <v>62384</v>
      </c>
      <c r="H222" s="214">
        <f t="shared" si="125"/>
        <v>0</v>
      </c>
      <c r="I222" s="215">
        <f t="shared" si="125"/>
        <v>0</v>
      </c>
    </row>
    <row r="223" spans="1:9" ht="16.5" thickBot="1" x14ac:dyDescent="0.25">
      <c r="A223" s="182" t="s">
        <v>118</v>
      </c>
      <c r="B223" s="135">
        <f>+B236+B240+B247+B254+B258</f>
        <v>29293.555200000003</v>
      </c>
      <c r="C223" s="135">
        <f t="shared" ref="C223:I223" si="126">+C236+C240+C247+C254+C258</f>
        <v>8484</v>
      </c>
      <c r="D223" s="135">
        <f t="shared" si="126"/>
        <v>27290.931199999999</v>
      </c>
      <c r="E223" s="135">
        <f t="shared" si="126"/>
        <v>7904</v>
      </c>
      <c r="F223" s="135">
        <f t="shared" si="126"/>
        <v>0</v>
      </c>
      <c r="G223" s="135">
        <f t="shared" si="126"/>
        <v>0</v>
      </c>
      <c r="H223" s="135">
        <f t="shared" si="126"/>
        <v>2002.624</v>
      </c>
      <c r="I223" s="138">
        <f t="shared" si="126"/>
        <v>580</v>
      </c>
    </row>
    <row r="224" spans="1:9" ht="32.25" thickBot="1" x14ac:dyDescent="0.25">
      <c r="A224" s="221" t="s">
        <v>477</v>
      </c>
      <c r="B224" s="222">
        <f>+SUM(B225:B226)</f>
        <v>236316.53759999998</v>
      </c>
      <c r="C224" s="222">
        <f t="shared" ref="C224:I224" si="127">+SUM(C225:C226)</f>
        <v>68442</v>
      </c>
      <c r="D224" s="222">
        <f t="shared" si="127"/>
        <v>236316.53759999998</v>
      </c>
      <c r="E224" s="222">
        <f t="shared" si="127"/>
        <v>68442</v>
      </c>
      <c r="F224" s="222">
        <f t="shared" si="127"/>
        <v>162578.54079999999</v>
      </c>
      <c r="G224" s="222">
        <f t="shared" si="127"/>
        <v>47086</v>
      </c>
      <c r="H224" s="222">
        <f t="shared" si="127"/>
        <v>0</v>
      </c>
      <c r="I224" s="223">
        <f t="shared" si="127"/>
        <v>0</v>
      </c>
    </row>
    <row r="225" spans="1:9" ht="15.75" x14ac:dyDescent="0.2">
      <c r="A225" s="174" t="s">
        <v>116</v>
      </c>
      <c r="B225" s="159">
        <f>+C225*3.4528</f>
        <v>111314.8192</v>
      </c>
      <c r="C225" s="159">
        <v>32239</v>
      </c>
      <c r="D225" s="159">
        <f>+E225*3.4528</f>
        <v>111314.8192</v>
      </c>
      <c r="E225" s="159">
        <v>32239</v>
      </c>
      <c r="F225" s="159">
        <f>+G225*3.4528</f>
        <v>82079.961599999995</v>
      </c>
      <c r="G225" s="159">
        <v>23772</v>
      </c>
      <c r="H225" s="159">
        <f>+I225*3.4528</f>
        <v>0</v>
      </c>
      <c r="I225" s="161"/>
    </row>
    <row r="226" spans="1:9" ht="16.5" thickBot="1" x14ac:dyDescent="0.25">
      <c r="A226" s="163" t="s">
        <v>84</v>
      </c>
      <c r="B226" s="159">
        <f>+C226*3.4528</f>
        <v>125001.7184</v>
      </c>
      <c r="C226" s="164">
        <v>36203</v>
      </c>
      <c r="D226" s="159">
        <f>+E226*3.4528</f>
        <v>125001.7184</v>
      </c>
      <c r="E226" s="164">
        <v>36203</v>
      </c>
      <c r="F226" s="159">
        <f>+G226*3.4528</f>
        <v>80498.579199999993</v>
      </c>
      <c r="G226" s="164">
        <v>23314</v>
      </c>
      <c r="H226" s="159">
        <f>+I226*3.4528</f>
        <v>0</v>
      </c>
      <c r="I226" s="165"/>
    </row>
    <row r="227" spans="1:9" ht="16.5" thickBot="1" x14ac:dyDescent="0.25">
      <c r="A227" s="221" t="s">
        <v>478</v>
      </c>
      <c r="B227" s="222">
        <f>+SUM(B228:B229)</f>
        <v>618752.11839999992</v>
      </c>
      <c r="C227" s="222">
        <f t="shared" ref="C227:H227" si="128">+SUM(C228:C229)</f>
        <v>179203</v>
      </c>
      <c r="D227" s="222">
        <f t="shared" si="128"/>
        <v>618752.11839999992</v>
      </c>
      <c r="E227" s="222">
        <f t="shared" si="128"/>
        <v>179203</v>
      </c>
      <c r="F227" s="222">
        <f t="shared" si="128"/>
        <v>363092.9952</v>
      </c>
      <c r="G227" s="222">
        <f t="shared" si="128"/>
        <v>105159</v>
      </c>
      <c r="H227" s="222">
        <f t="shared" si="128"/>
        <v>0</v>
      </c>
      <c r="I227" s="223">
        <f>+SUM(I228:I229)</f>
        <v>0</v>
      </c>
    </row>
    <row r="228" spans="1:9" ht="15.75" x14ac:dyDescent="0.2">
      <c r="A228" s="174" t="s">
        <v>116</v>
      </c>
      <c r="B228" s="159">
        <f>+C228*3.4528</f>
        <v>375053.49439999997</v>
      </c>
      <c r="C228" s="175">
        <v>108623</v>
      </c>
      <c r="D228" s="159">
        <f>+E228*3.4528</f>
        <v>375053.49439999997</v>
      </c>
      <c r="E228" s="175">
        <v>108623</v>
      </c>
      <c r="F228" s="159">
        <f>+G228*3.4528</f>
        <v>281392.84159999999</v>
      </c>
      <c r="G228" s="175">
        <v>81497</v>
      </c>
      <c r="H228" s="159">
        <f>+I228*3.4528</f>
        <v>0</v>
      </c>
      <c r="I228" s="177"/>
    </row>
    <row r="229" spans="1:9" ht="16.5" thickBot="1" x14ac:dyDescent="0.25">
      <c r="A229" s="163" t="s">
        <v>84</v>
      </c>
      <c r="B229" s="159">
        <f>+C229*3.4528</f>
        <v>243698.62399999998</v>
      </c>
      <c r="C229" s="159">
        <v>70580</v>
      </c>
      <c r="D229" s="159">
        <f>+E229*3.4528</f>
        <v>243698.62399999998</v>
      </c>
      <c r="E229" s="159">
        <v>70580</v>
      </c>
      <c r="F229" s="159">
        <f>+G229*3.4528</f>
        <v>81700.153599999991</v>
      </c>
      <c r="G229" s="159">
        <v>23662</v>
      </c>
      <c r="H229" s="159">
        <f>+I229*3.4528</f>
        <v>0</v>
      </c>
      <c r="I229" s="161"/>
    </row>
    <row r="230" spans="1:9" ht="32.25" thickBot="1" x14ac:dyDescent="0.25">
      <c r="A230" s="221" t="s">
        <v>479</v>
      </c>
      <c r="B230" s="222">
        <f>+SUM(B231:B232)</f>
        <v>1581.3824</v>
      </c>
      <c r="C230" s="222">
        <f t="shared" ref="C230:I230" si="129">+SUM(C231:C232)</f>
        <v>458</v>
      </c>
      <c r="D230" s="222">
        <f t="shared" si="129"/>
        <v>1581.3824</v>
      </c>
      <c r="E230" s="222">
        <f t="shared" si="129"/>
        <v>458</v>
      </c>
      <c r="F230" s="222">
        <f t="shared" si="129"/>
        <v>1129.0655999999999</v>
      </c>
      <c r="G230" s="222">
        <f t="shared" si="129"/>
        <v>327</v>
      </c>
      <c r="H230" s="222">
        <f t="shared" si="129"/>
        <v>0</v>
      </c>
      <c r="I230" s="223">
        <f t="shared" si="129"/>
        <v>0</v>
      </c>
    </row>
    <row r="231" spans="1:9" ht="15.75" x14ac:dyDescent="0.2">
      <c r="A231" s="174" t="s">
        <v>116</v>
      </c>
      <c r="B231" s="159">
        <f>+C231*3.4528</f>
        <v>0</v>
      </c>
      <c r="C231" s="159"/>
      <c r="D231" s="159">
        <f>+E231*3.4528</f>
        <v>0</v>
      </c>
      <c r="E231" s="159"/>
      <c r="F231" s="159">
        <f>+G231*3.4528</f>
        <v>0</v>
      </c>
      <c r="G231" s="159"/>
      <c r="H231" s="159">
        <f>+I231*3.4528</f>
        <v>0</v>
      </c>
      <c r="I231" s="161"/>
    </row>
    <row r="232" spans="1:9" ht="16.5" thickBot="1" x14ac:dyDescent="0.25">
      <c r="A232" s="163" t="s">
        <v>84</v>
      </c>
      <c r="B232" s="159">
        <f>+C232*3.4528</f>
        <v>1581.3824</v>
      </c>
      <c r="C232" s="159">
        <v>458</v>
      </c>
      <c r="D232" s="159">
        <f>+E232*3.4528</f>
        <v>1581.3824</v>
      </c>
      <c r="E232" s="159">
        <v>458</v>
      </c>
      <c r="F232" s="159">
        <f>+G232*3.4528</f>
        <v>1129.0655999999999</v>
      </c>
      <c r="G232" s="159">
        <v>327</v>
      </c>
      <c r="H232" s="164"/>
      <c r="I232" s="161"/>
    </row>
    <row r="233" spans="1:9" ht="16.5" thickBot="1" x14ac:dyDescent="0.25">
      <c r="A233" s="221" t="s">
        <v>480</v>
      </c>
      <c r="B233" s="222">
        <f>+SUM(B234:B236)</f>
        <v>521883.81439999997</v>
      </c>
      <c r="C233" s="222">
        <f t="shared" ref="C233:I233" si="130">+SUM(C234:C236)</f>
        <v>151148</v>
      </c>
      <c r="D233" s="222">
        <f t="shared" si="130"/>
        <v>519784.51199999993</v>
      </c>
      <c r="E233" s="222">
        <f t="shared" si="130"/>
        <v>150540</v>
      </c>
      <c r="F233" s="222">
        <f t="shared" si="130"/>
        <v>326714.29440000001</v>
      </c>
      <c r="G233" s="222">
        <f t="shared" si="130"/>
        <v>94623</v>
      </c>
      <c r="H233" s="222">
        <f t="shared" si="130"/>
        <v>2099.3024</v>
      </c>
      <c r="I233" s="223">
        <f t="shared" si="130"/>
        <v>608</v>
      </c>
    </row>
    <row r="234" spans="1:9" ht="15.75" x14ac:dyDescent="0.2">
      <c r="A234" s="174" t="s">
        <v>116</v>
      </c>
      <c r="B234" s="159">
        <f>+C234*3.4528</f>
        <v>292686.95039999997</v>
      </c>
      <c r="C234" s="159">
        <v>84768</v>
      </c>
      <c r="D234" s="159">
        <f>+E234*3.4528</f>
        <v>292686.95039999997</v>
      </c>
      <c r="E234" s="159">
        <v>84768</v>
      </c>
      <c r="F234" s="159">
        <f>+G234*3.4528</f>
        <v>218313.6384</v>
      </c>
      <c r="G234" s="159">
        <v>63228</v>
      </c>
      <c r="H234" s="159">
        <f>+I234*3.4528</f>
        <v>0</v>
      </c>
      <c r="I234" s="161"/>
    </row>
    <row r="235" spans="1:9" ht="15.75" x14ac:dyDescent="0.2">
      <c r="A235" s="157" t="s">
        <v>84</v>
      </c>
      <c r="B235" s="159">
        <f>+C235*3.4528</f>
        <v>226199.83359999998</v>
      </c>
      <c r="C235" s="159">
        <v>65512</v>
      </c>
      <c r="D235" s="159">
        <f>+E235*3.4528</f>
        <v>224100.5312</v>
      </c>
      <c r="E235" s="159">
        <v>64904</v>
      </c>
      <c r="F235" s="159">
        <f>+G235*3.4528</f>
        <v>108400.656</v>
      </c>
      <c r="G235" s="159">
        <v>31395</v>
      </c>
      <c r="H235" s="159">
        <f>+I235*3.4528</f>
        <v>2099.3024</v>
      </c>
      <c r="I235" s="161">
        <v>608</v>
      </c>
    </row>
    <row r="236" spans="1:9" ht="16.5" thickBot="1" x14ac:dyDescent="0.25">
      <c r="A236" s="163" t="s">
        <v>118</v>
      </c>
      <c r="B236" s="159">
        <f>+C236*3.4528</f>
        <v>2997.0304000000001</v>
      </c>
      <c r="C236" s="159">
        <v>868</v>
      </c>
      <c r="D236" s="159">
        <f>+E236*3.4528</f>
        <v>2997.0304000000001</v>
      </c>
      <c r="E236" s="159">
        <v>868</v>
      </c>
      <c r="F236" s="159">
        <f>+G236*3.4528</f>
        <v>0</v>
      </c>
      <c r="G236" s="159"/>
      <c r="H236" s="159">
        <f>+I236*3.4528</f>
        <v>0</v>
      </c>
      <c r="I236" s="161"/>
    </row>
    <row r="237" spans="1:9" ht="16.5" thickBot="1" x14ac:dyDescent="0.25">
      <c r="A237" s="221" t="s">
        <v>481</v>
      </c>
      <c r="B237" s="222">
        <f>+SUM(B238:B240)</f>
        <v>795473.32799999998</v>
      </c>
      <c r="C237" s="222">
        <f t="shared" ref="C237:I237" si="131">+SUM(C238:C240)</f>
        <v>230385</v>
      </c>
      <c r="D237" s="222">
        <f t="shared" si="131"/>
        <v>793470.70400000003</v>
      </c>
      <c r="E237" s="222">
        <f t="shared" si="131"/>
        <v>229805</v>
      </c>
      <c r="F237" s="222">
        <f t="shared" si="131"/>
        <v>465344.2144</v>
      </c>
      <c r="G237" s="222">
        <f t="shared" si="131"/>
        <v>134773</v>
      </c>
      <c r="H237" s="222">
        <f t="shared" si="131"/>
        <v>2002.624</v>
      </c>
      <c r="I237" s="223">
        <f t="shared" si="131"/>
        <v>580</v>
      </c>
    </row>
    <row r="238" spans="1:9" ht="15.75" x14ac:dyDescent="0.2">
      <c r="A238" s="174" t="s">
        <v>116</v>
      </c>
      <c r="B238" s="159">
        <f>+C238*3.4528</f>
        <v>451574.44799999997</v>
      </c>
      <c r="C238" s="159">
        <v>130785</v>
      </c>
      <c r="D238" s="159">
        <f>+E238*3.4528</f>
        <v>451574.44799999997</v>
      </c>
      <c r="E238" s="159">
        <v>130785</v>
      </c>
      <c r="F238" s="159">
        <f>+G238*3.4528</f>
        <v>338543.58720000001</v>
      </c>
      <c r="G238" s="159">
        <v>98049</v>
      </c>
      <c r="H238" s="159">
        <f>+I238*3.4528</f>
        <v>0</v>
      </c>
      <c r="I238" s="161"/>
    </row>
    <row r="239" spans="1:9" ht="15.75" x14ac:dyDescent="0.2">
      <c r="A239" s="157" t="s">
        <v>84</v>
      </c>
      <c r="B239" s="159">
        <f>+C239*3.4528</f>
        <v>328899.91680000001</v>
      </c>
      <c r="C239" s="159">
        <v>95256</v>
      </c>
      <c r="D239" s="159">
        <f>+E239*3.4528</f>
        <v>328899.91680000001</v>
      </c>
      <c r="E239" s="159">
        <v>95256</v>
      </c>
      <c r="F239" s="159">
        <f>+G239*3.4528</f>
        <v>126800.62719999999</v>
      </c>
      <c r="G239" s="159">
        <v>36724</v>
      </c>
      <c r="H239" s="159">
        <f>+I239*3.4528</f>
        <v>0</v>
      </c>
      <c r="I239" s="161"/>
    </row>
    <row r="240" spans="1:9" ht="16.5" thickBot="1" x14ac:dyDescent="0.25">
      <c r="A240" s="163" t="s">
        <v>118</v>
      </c>
      <c r="B240" s="159">
        <f>+C240*3.4528</f>
        <v>14998.9632</v>
      </c>
      <c r="C240" s="159">
        <v>4344</v>
      </c>
      <c r="D240" s="159">
        <f>+E240*3.4528</f>
        <v>12996.3392</v>
      </c>
      <c r="E240" s="159">
        <v>3764</v>
      </c>
      <c r="F240" s="159">
        <f>+G240*3.4528</f>
        <v>0</v>
      </c>
      <c r="G240" s="159"/>
      <c r="H240" s="159">
        <f>+I240*3.4528</f>
        <v>2002.624</v>
      </c>
      <c r="I240" s="161">
        <v>580</v>
      </c>
    </row>
    <row r="241" spans="1:9" ht="16.5" thickBot="1" x14ac:dyDescent="0.25">
      <c r="A241" s="221" t="s">
        <v>482</v>
      </c>
      <c r="B241" s="222">
        <f>+SUM(B242:B243)</f>
        <v>900162.22399999993</v>
      </c>
      <c r="C241" s="222">
        <f t="shared" ref="C241:I241" si="132">+SUM(C242:C243)</f>
        <v>260705</v>
      </c>
      <c r="D241" s="222">
        <f t="shared" si="132"/>
        <v>900162.22399999993</v>
      </c>
      <c r="E241" s="222">
        <f t="shared" si="132"/>
        <v>260705</v>
      </c>
      <c r="F241" s="222">
        <f t="shared" si="132"/>
        <v>672660.68480000005</v>
      </c>
      <c r="G241" s="222">
        <f t="shared" si="132"/>
        <v>194816</v>
      </c>
      <c r="H241" s="222">
        <f t="shared" si="132"/>
        <v>0</v>
      </c>
      <c r="I241" s="223">
        <f t="shared" si="132"/>
        <v>0</v>
      </c>
    </row>
    <row r="242" spans="1:9" ht="15.75" x14ac:dyDescent="0.2">
      <c r="A242" s="174" t="s">
        <v>116</v>
      </c>
      <c r="B242" s="159">
        <f>+C242*3.4528</f>
        <v>763061.89439999999</v>
      </c>
      <c r="C242" s="159">
        <v>220998</v>
      </c>
      <c r="D242" s="159">
        <f>+E242*3.4528</f>
        <v>763061.89439999999</v>
      </c>
      <c r="E242" s="159">
        <v>220998</v>
      </c>
      <c r="F242" s="159">
        <f>+G242*3.4528</f>
        <v>573662.00320000004</v>
      </c>
      <c r="G242" s="159">
        <v>166144</v>
      </c>
      <c r="H242" s="159">
        <f>+I242*3.4528</f>
        <v>0</v>
      </c>
      <c r="I242" s="161"/>
    </row>
    <row r="243" spans="1:9" ht="16.5" thickBot="1" x14ac:dyDescent="0.25">
      <c r="A243" s="163" t="s">
        <v>84</v>
      </c>
      <c r="B243" s="159">
        <f>+C243*3.4528</f>
        <v>137100.3296</v>
      </c>
      <c r="C243" s="159">
        <v>39707</v>
      </c>
      <c r="D243" s="159">
        <f>+E243*3.4528</f>
        <v>137100.3296</v>
      </c>
      <c r="E243" s="159">
        <v>39707</v>
      </c>
      <c r="F243" s="159">
        <f>+G243*3.4528</f>
        <v>98998.681599999996</v>
      </c>
      <c r="G243" s="159">
        <v>28672</v>
      </c>
      <c r="H243" s="159">
        <f>+I243*3.4528</f>
        <v>0</v>
      </c>
      <c r="I243" s="161"/>
    </row>
    <row r="244" spans="1:9" ht="16.5" thickBot="1" x14ac:dyDescent="0.25">
      <c r="A244" s="221" t="s">
        <v>483</v>
      </c>
      <c r="B244" s="222">
        <f>+SUM(B245:B247)</f>
        <v>716466.35840000003</v>
      </c>
      <c r="C244" s="222">
        <f t="shared" ref="C244:I244" si="133">+SUM(C245:C247)</f>
        <v>207503</v>
      </c>
      <c r="D244" s="222">
        <f t="shared" si="133"/>
        <v>716466.35840000003</v>
      </c>
      <c r="E244" s="222">
        <f t="shared" si="133"/>
        <v>207503</v>
      </c>
      <c r="F244" s="222">
        <f t="shared" si="133"/>
        <v>491706.34239999996</v>
      </c>
      <c r="G244" s="222">
        <f t="shared" si="133"/>
        <v>142408</v>
      </c>
      <c r="H244" s="222">
        <f t="shared" si="133"/>
        <v>0</v>
      </c>
      <c r="I244" s="223">
        <f t="shared" si="133"/>
        <v>0</v>
      </c>
    </row>
    <row r="245" spans="1:9" ht="15.75" x14ac:dyDescent="0.2">
      <c r="A245" s="174" t="s">
        <v>116</v>
      </c>
      <c r="B245" s="159">
        <f>+C245*3.4528</f>
        <v>486468.4448</v>
      </c>
      <c r="C245" s="159">
        <v>140891</v>
      </c>
      <c r="D245" s="159">
        <f>+E245*3.4528</f>
        <v>486468.4448</v>
      </c>
      <c r="E245" s="159">
        <v>140891</v>
      </c>
      <c r="F245" s="159">
        <f>+G245*3.4528</f>
        <v>363707.59359999996</v>
      </c>
      <c r="G245" s="159">
        <v>105337</v>
      </c>
      <c r="H245" s="159">
        <f>+I245*3.4528</f>
        <v>0</v>
      </c>
      <c r="I245" s="161"/>
    </row>
    <row r="246" spans="1:9" ht="15.75" x14ac:dyDescent="0.2">
      <c r="A246" s="157" t="s">
        <v>84</v>
      </c>
      <c r="B246" s="159">
        <f>+C246*3.4528</f>
        <v>227498.0864</v>
      </c>
      <c r="C246" s="159">
        <v>65888</v>
      </c>
      <c r="D246" s="159">
        <f>+E246*3.4528</f>
        <v>227498.0864</v>
      </c>
      <c r="E246" s="159">
        <v>65888</v>
      </c>
      <c r="F246" s="159">
        <f>+G246*3.4528</f>
        <v>127998.7488</v>
      </c>
      <c r="G246" s="159">
        <v>37071</v>
      </c>
      <c r="H246" s="159">
        <f>+I246*3.4528</f>
        <v>0</v>
      </c>
      <c r="I246" s="161"/>
    </row>
    <row r="247" spans="1:9" ht="16.5" thickBot="1" x14ac:dyDescent="0.25">
      <c r="A247" s="163" t="s">
        <v>118</v>
      </c>
      <c r="B247" s="159">
        <f>+C247*3.4528</f>
        <v>2499.8271999999997</v>
      </c>
      <c r="C247" s="159">
        <v>724</v>
      </c>
      <c r="D247" s="159">
        <f>+E247*3.4528</f>
        <v>2499.8271999999997</v>
      </c>
      <c r="E247" s="159">
        <v>724</v>
      </c>
      <c r="F247" s="159">
        <f>+G247*3.4528</f>
        <v>0</v>
      </c>
      <c r="G247" s="159"/>
      <c r="H247" s="159">
        <f>+I247*3.4528</f>
        <v>0</v>
      </c>
      <c r="I247" s="161"/>
    </row>
    <row r="248" spans="1:9" ht="16.5" thickBot="1" x14ac:dyDescent="0.25">
      <c r="A248" s="221" t="s">
        <v>484</v>
      </c>
      <c r="B248" s="222">
        <f>+SUM(B249:B250)</f>
        <v>560437.77919999999</v>
      </c>
      <c r="C248" s="222">
        <f t="shared" ref="C248:I248" si="134">+SUM(C249:C250)</f>
        <v>162314</v>
      </c>
      <c r="D248" s="222">
        <f t="shared" si="134"/>
        <v>560437.77919999999</v>
      </c>
      <c r="E248" s="222">
        <f t="shared" si="134"/>
        <v>162314</v>
      </c>
      <c r="F248" s="222">
        <f t="shared" si="134"/>
        <v>339848.74559999997</v>
      </c>
      <c r="G248" s="222">
        <f t="shared" si="134"/>
        <v>98427</v>
      </c>
      <c r="H248" s="222">
        <f t="shared" si="134"/>
        <v>0</v>
      </c>
      <c r="I248" s="223">
        <f t="shared" si="134"/>
        <v>0</v>
      </c>
    </row>
    <row r="249" spans="1:9" ht="15.75" x14ac:dyDescent="0.2">
      <c r="A249" s="174" t="s">
        <v>116</v>
      </c>
      <c r="B249" s="159">
        <f>+C249*3.4528</f>
        <v>352938.31039999996</v>
      </c>
      <c r="C249" s="159">
        <v>102218</v>
      </c>
      <c r="D249" s="159">
        <f>+E249*3.4528</f>
        <v>352938.31039999996</v>
      </c>
      <c r="E249" s="159">
        <v>102218</v>
      </c>
      <c r="F249" s="159">
        <f>+G249*3.4528</f>
        <v>265247.54879999999</v>
      </c>
      <c r="G249" s="159">
        <v>76821</v>
      </c>
      <c r="H249" s="159">
        <f>+I249*3.4528</f>
        <v>0</v>
      </c>
      <c r="I249" s="161"/>
    </row>
    <row r="250" spans="1:9" ht="16.5" thickBot="1" x14ac:dyDescent="0.25">
      <c r="A250" s="163" t="s">
        <v>84</v>
      </c>
      <c r="B250" s="159">
        <f>+C250*3.4528</f>
        <v>207499.4688</v>
      </c>
      <c r="C250" s="159">
        <v>60096</v>
      </c>
      <c r="D250" s="159">
        <f>+E250*3.4528</f>
        <v>207499.4688</v>
      </c>
      <c r="E250" s="159">
        <v>60096</v>
      </c>
      <c r="F250" s="159">
        <f>+G250*3.4528</f>
        <v>74601.196799999991</v>
      </c>
      <c r="G250" s="159">
        <v>21606</v>
      </c>
      <c r="H250" s="159">
        <f>+I250*3.4528</f>
        <v>0</v>
      </c>
      <c r="I250" s="161"/>
    </row>
    <row r="251" spans="1:9" ht="32.25" thickBot="1" x14ac:dyDescent="0.25">
      <c r="A251" s="221" t="s">
        <v>485</v>
      </c>
      <c r="B251" s="222">
        <f>+SUM(B252:B254)</f>
        <v>160009.65760000001</v>
      </c>
      <c r="C251" s="222">
        <f t="shared" ref="C251:I251" si="135">+SUM(C252:C254)</f>
        <v>46342</v>
      </c>
      <c r="D251" s="222">
        <f t="shared" si="135"/>
        <v>160009.65760000001</v>
      </c>
      <c r="E251" s="222">
        <f t="shared" si="135"/>
        <v>46342</v>
      </c>
      <c r="F251" s="222">
        <f t="shared" si="135"/>
        <v>93108.204800000007</v>
      </c>
      <c r="G251" s="222">
        <f t="shared" si="135"/>
        <v>26966</v>
      </c>
      <c r="H251" s="222">
        <f t="shared" si="135"/>
        <v>0</v>
      </c>
      <c r="I251" s="223">
        <f t="shared" si="135"/>
        <v>0</v>
      </c>
    </row>
    <row r="252" spans="1:9" ht="15.75" x14ac:dyDescent="0.2">
      <c r="A252" s="174" t="s">
        <v>116</v>
      </c>
      <c r="B252" s="159">
        <f>+C252*3.4528</f>
        <v>34610.867200000001</v>
      </c>
      <c r="C252" s="159">
        <v>10024</v>
      </c>
      <c r="D252" s="159">
        <f>+E252*3.4528</f>
        <v>34610.867200000001</v>
      </c>
      <c r="E252" s="159">
        <v>10024</v>
      </c>
      <c r="F252" s="159">
        <f>+G252*3.4528</f>
        <v>26110.0736</v>
      </c>
      <c r="G252" s="159">
        <v>7562</v>
      </c>
      <c r="H252" s="159">
        <f>+I252*3.4528</f>
        <v>0</v>
      </c>
      <c r="I252" s="161"/>
    </row>
    <row r="253" spans="1:9" ht="15.75" x14ac:dyDescent="0.2">
      <c r="A253" s="157" t="s">
        <v>84</v>
      </c>
      <c r="B253" s="159">
        <f>+C253*3.4528</f>
        <v>118600.22719999999</v>
      </c>
      <c r="C253" s="159">
        <v>34349</v>
      </c>
      <c r="D253" s="159">
        <f>+E253*3.4528</f>
        <v>118600.22719999999</v>
      </c>
      <c r="E253" s="159">
        <v>34349</v>
      </c>
      <c r="F253" s="159">
        <f>+G253*3.4528</f>
        <v>66998.131200000003</v>
      </c>
      <c r="G253" s="159">
        <v>19404</v>
      </c>
      <c r="H253" s="159">
        <f>+I253*3.4528</f>
        <v>0</v>
      </c>
      <c r="I253" s="161"/>
    </row>
    <row r="254" spans="1:9" ht="16.5" thickBot="1" x14ac:dyDescent="0.25">
      <c r="A254" s="163" t="s">
        <v>118</v>
      </c>
      <c r="B254" s="159">
        <f>+C254*3.4528</f>
        <v>6798.5631999999996</v>
      </c>
      <c r="C254" s="159">
        <v>1969</v>
      </c>
      <c r="D254" s="159">
        <f>+E254*3.4528</f>
        <v>6798.5631999999996</v>
      </c>
      <c r="E254" s="159">
        <v>1969</v>
      </c>
      <c r="F254" s="159">
        <f>+G254*3.4528</f>
        <v>0</v>
      </c>
      <c r="G254" s="159"/>
      <c r="H254" s="159">
        <f>+I254*3.4528</f>
        <v>0</v>
      </c>
      <c r="I254" s="161"/>
    </row>
    <row r="255" spans="1:9" ht="16.5" thickBot="1" x14ac:dyDescent="0.25">
      <c r="A255" s="221" t="s">
        <v>486</v>
      </c>
      <c r="B255" s="222">
        <f>+SUM(B256:B258)</f>
        <v>919539.33759999997</v>
      </c>
      <c r="C255" s="222">
        <f t="shared" ref="C255:I255" si="136">+SUM(C256:C258)</f>
        <v>266317</v>
      </c>
      <c r="D255" s="222">
        <f t="shared" si="136"/>
        <v>919539.33759999997</v>
      </c>
      <c r="E255" s="222">
        <f t="shared" si="136"/>
        <v>266317</v>
      </c>
      <c r="F255" s="222">
        <f t="shared" si="136"/>
        <v>501581.3504</v>
      </c>
      <c r="G255" s="222">
        <f t="shared" si="136"/>
        <v>145268</v>
      </c>
      <c r="H255" s="222">
        <f t="shared" si="136"/>
        <v>0</v>
      </c>
      <c r="I255" s="223">
        <f t="shared" si="136"/>
        <v>0</v>
      </c>
    </row>
    <row r="256" spans="1:9" ht="15.75" x14ac:dyDescent="0.2">
      <c r="A256" s="174" t="s">
        <v>116</v>
      </c>
      <c r="B256" s="159">
        <f>+C256*3.4528</f>
        <v>378192.08960000001</v>
      </c>
      <c r="C256" s="159">
        <v>109532</v>
      </c>
      <c r="D256" s="159">
        <f>+E256*3.4528</f>
        <v>378192.08960000001</v>
      </c>
      <c r="E256" s="159">
        <v>109532</v>
      </c>
      <c r="F256" s="159">
        <f>+G256*3.4528</f>
        <v>286181.87520000001</v>
      </c>
      <c r="G256" s="159">
        <v>82884</v>
      </c>
      <c r="H256" s="159">
        <f>+I256*3.4528</f>
        <v>0</v>
      </c>
      <c r="I256" s="161"/>
    </row>
    <row r="257" spans="1:9" ht="31.5" x14ac:dyDescent="0.2">
      <c r="A257" s="157" t="s">
        <v>117</v>
      </c>
      <c r="B257" s="159">
        <f>+C257*3.4528</f>
        <v>539348.07679999992</v>
      </c>
      <c r="C257" s="159">
        <v>156206</v>
      </c>
      <c r="D257" s="159">
        <f>+E257*3.4528</f>
        <v>539348.07679999992</v>
      </c>
      <c r="E257" s="159">
        <v>156206</v>
      </c>
      <c r="F257" s="159">
        <f>+G257*3.4528</f>
        <v>215399.47519999999</v>
      </c>
      <c r="G257" s="159">
        <v>62384</v>
      </c>
      <c r="H257" s="159">
        <f>+I257*3.4528</f>
        <v>0</v>
      </c>
      <c r="I257" s="161"/>
    </row>
    <row r="258" spans="1:9" ht="16.5" thickBot="1" x14ac:dyDescent="0.25">
      <c r="A258" s="230" t="s">
        <v>232</v>
      </c>
      <c r="B258" s="159">
        <f>+C258*3.4528</f>
        <v>1999.1712</v>
      </c>
      <c r="C258" s="159">
        <v>579</v>
      </c>
      <c r="D258" s="159">
        <f>+E258*3.4528</f>
        <v>1999.1712</v>
      </c>
      <c r="E258" s="159">
        <v>579</v>
      </c>
      <c r="F258" s="159">
        <f>+G258*3.4528</f>
        <v>0</v>
      </c>
      <c r="G258" s="159"/>
      <c r="H258" s="159">
        <f>+I258*3.4528</f>
        <v>0</v>
      </c>
      <c r="I258" s="161"/>
    </row>
    <row r="259" spans="1:9" ht="16.5" thickBot="1" x14ac:dyDescent="0.25">
      <c r="A259" s="166" t="s">
        <v>125</v>
      </c>
      <c r="B259" s="167">
        <f>+SUM(B260:B262)</f>
        <v>6287137.9167999988</v>
      </c>
      <c r="C259" s="167">
        <f t="shared" ref="C259:I259" si="137">+SUM(C260:C262)</f>
        <v>1820881</v>
      </c>
      <c r="D259" s="167">
        <f t="shared" si="137"/>
        <v>6284730.3983999994</v>
      </c>
      <c r="E259" s="167">
        <f t="shared" si="137"/>
        <v>1818473</v>
      </c>
      <c r="F259" s="167">
        <f t="shared" si="137"/>
        <v>3658010.2623999999</v>
      </c>
      <c r="G259" s="167">
        <f t="shared" si="137"/>
        <v>1059433</v>
      </c>
      <c r="H259" s="167">
        <f t="shared" si="137"/>
        <v>8314.3423999999995</v>
      </c>
      <c r="I259" s="178">
        <f t="shared" si="137"/>
        <v>2408</v>
      </c>
    </row>
    <row r="260" spans="1:9" ht="15.75" x14ac:dyDescent="0.2">
      <c r="A260" s="179" t="s">
        <v>116</v>
      </c>
      <c r="B260" s="180">
        <f>+B264+B268+B272+B276+B280+B284+B288+B292+B296+B300+B304</f>
        <v>2758238.2047999999</v>
      </c>
      <c r="C260" s="180">
        <f t="shared" ref="C260:I260" si="138">+C264+C268+C272+C276+C280+C284+C288+C292+C296+C300+C304</f>
        <v>798841</v>
      </c>
      <c r="D260" s="180">
        <f t="shared" si="138"/>
        <v>2755830.6864</v>
      </c>
      <c r="E260" s="180">
        <f t="shared" si="138"/>
        <v>796433</v>
      </c>
      <c r="F260" s="180">
        <f t="shared" si="138"/>
        <v>2035308.2047999999</v>
      </c>
      <c r="G260" s="180">
        <f t="shared" si="138"/>
        <v>589466</v>
      </c>
      <c r="H260" s="180">
        <f t="shared" si="138"/>
        <v>8314.3423999999995</v>
      </c>
      <c r="I260" s="181">
        <f t="shared" si="138"/>
        <v>2408</v>
      </c>
    </row>
    <row r="261" spans="1:9" ht="15.75" x14ac:dyDescent="0.2">
      <c r="A261" s="206" t="s">
        <v>84</v>
      </c>
      <c r="B261" s="214">
        <f>+B265+B269+B273+B277+B281+B285+B289+B293+B297+B301+B305</f>
        <v>2763600.4031999996</v>
      </c>
      <c r="C261" s="214">
        <f t="shared" ref="C261:I261" si="139">+C265+C269+C273+C277+C281+C285+C289+C293+C297+C301+C305</f>
        <v>800394</v>
      </c>
      <c r="D261" s="214">
        <f t="shared" si="139"/>
        <v>2763600.4031999996</v>
      </c>
      <c r="E261" s="214">
        <v>800394</v>
      </c>
      <c r="F261" s="214">
        <f t="shared" si="139"/>
        <v>1622702.0575999999</v>
      </c>
      <c r="G261" s="214">
        <f t="shared" si="139"/>
        <v>469967</v>
      </c>
      <c r="H261" s="214">
        <f t="shared" si="139"/>
        <v>0</v>
      </c>
      <c r="I261" s="215">
        <f t="shared" si="139"/>
        <v>0</v>
      </c>
    </row>
    <row r="262" spans="1:9" ht="16.5" thickBot="1" x14ac:dyDescent="0.25">
      <c r="A262" s="182" t="s">
        <v>118</v>
      </c>
      <c r="B262" s="135">
        <f>+B266+B270+B274+B278+B282+B286+B290+B294+B298+B302+B306</f>
        <v>765299.3088</v>
      </c>
      <c r="C262" s="135">
        <f t="shared" ref="C262:I262" si="140">+C266+C270+C274+C278+C282+C286+C290+C294+C298+C302+C306</f>
        <v>221646</v>
      </c>
      <c r="D262" s="135">
        <f t="shared" si="140"/>
        <v>765299.3088</v>
      </c>
      <c r="E262" s="135">
        <f t="shared" si="140"/>
        <v>221646</v>
      </c>
      <c r="F262" s="135">
        <f t="shared" si="140"/>
        <v>0</v>
      </c>
      <c r="G262" s="135">
        <f t="shared" si="140"/>
        <v>0</v>
      </c>
      <c r="H262" s="135">
        <f t="shared" si="140"/>
        <v>0</v>
      </c>
      <c r="I262" s="138">
        <f t="shared" si="140"/>
        <v>0</v>
      </c>
    </row>
    <row r="263" spans="1:9" ht="32.25" thickBot="1" x14ac:dyDescent="0.25">
      <c r="A263" s="221" t="s">
        <v>126</v>
      </c>
      <c r="B263" s="222">
        <f>+SUM(B264:B266)</f>
        <v>1327242.5088</v>
      </c>
      <c r="C263" s="222">
        <f t="shared" ref="C263:I263" si="141">+SUM(C264:C266)</f>
        <v>384396</v>
      </c>
      <c r="D263" s="222">
        <f t="shared" si="141"/>
        <v>1327242.5088</v>
      </c>
      <c r="E263" s="222">
        <f t="shared" si="141"/>
        <v>384396</v>
      </c>
      <c r="F263" s="222">
        <f t="shared" si="141"/>
        <v>770872.12800000003</v>
      </c>
      <c r="G263" s="222">
        <f t="shared" si="141"/>
        <v>223260</v>
      </c>
      <c r="H263" s="222">
        <f t="shared" si="141"/>
        <v>0</v>
      </c>
      <c r="I263" s="223">
        <f t="shared" si="141"/>
        <v>0</v>
      </c>
    </row>
    <row r="264" spans="1:9" ht="15.75" x14ac:dyDescent="0.2">
      <c r="A264" s="174" t="s">
        <v>116</v>
      </c>
      <c r="B264" s="159">
        <f>+C264*3.4528</f>
        <v>623541.152</v>
      </c>
      <c r="C264" s="159">
        <v>180590</v>
      </c>
      <c r="D264" s="159">
        <f>+E264*3.4528</f>
        <v>623541.152</v>
      </c>
      <c r="E264" s="159">
        <v>180590</v>
      </c>
      <c r="F264" s="159">
        <f>+G264*3.4528</f>
        <v>461073.10079999996</v>
      </c>
      <c r="G264" s="159">
        <v>133536</v>
      </c>
      <c r="H264" s="159">
        <f>+I264*3.4528</f>
        <v>0</v>
      </c>
      <c r="I264" s="161"/>
    </row>
    <row r="265" spans="1:9" ht="15.75" x14ac:dyDescent="0.2">
      <c r="A265" s="157" t="s">
        <v>84</v>
      </c>
      <c r="B265" s="159">
        <f>+C265*3.4528</f>
        <v>501001.27999999997</v>
      </c>
      <c r="C265" s="159">
        <v>145100</v>
      </c>
      <c r="D265" s="159">
        <f>+E265*3.4528</f>
        <v>501001.27999999997</v>
      </c>
      <c r="E265" s="159">
        <v>145100</v>
      </c>
      <c r="F265" s="159">
        <f>+G265*3.4528</f>
        <v>309799.02720000001</v>
      </c>
      <c r="G265" s="159">
        <v>89724</v>
      </c>
      <c r="H265" s="159">
        <f>+I265*3.4528</f>
        <v>0</v>
      </c>
      <c r="I265" s="161"/>
    </row>
    <row r="266" spans="1:9" ht="16.5" thickBot="1" x14ac:dyDescent="0.25">
      <c r="A266" s="163" t="s">
        <v>118</v>
      </c>
      <c r="B266" s="159">
        <f>+C266*3.4528</f>
        <v>202700.07679999998</v>
      </c>
      <c r="C266" s="159">
        <v>58706</v>
      </c>
      <c r="D266" s="159">
        <f>+E266*3.4528</f>
        <v>202700.07679999998</v>
      </c>
      <c r="E266" s="159">
        <v>58706</v>
      </c>
      <c r="F266" s="159">
        <f>+G266*3.4528</f>
        <v>0</v>
      </c>
      <c r="G266" s="159"/>
      <c r="H266" s="159">
        <f>+I266*3.4528</f>
        <v>0</v>
      </c>
      <c r="I266" s="161"/>
    </row>
    <row r="267" spans="1:9" ht="32.25" thickBot="1" x14ac:dyDescent="0.25">
      <c r="A267" s="221" t="s">
        <v>127</v>
      </c>
      <c r="B267" s="222">
        <f>+SUM(B268:B270)</f>
        <v>1288937.1455999999</v>
      </c>
      <c r="C267" s="222">
        <f t="shared" ref="C267:I267" si="142">+SUM(C268:C270)</f>
        <v>373302</v>
      </c>
      <c r="D267" s="222">
        <f t="shared" si="142"/>
        <v>1288937.1455999999</v>
      </c>
      <c r="E267" s="222">
        <f t="shared" si="142"/>
        <v>373302</v>
      </c>
      <c r="F267" s="222">
        <f t="shared" si="142"/>
        <v>756339.29279999994</v>
      </c>
      <c r="G267" s="222">
        <f t="shared" si="142"/>
        <v>219051</v>
      </c>
      <c r="H267" s="222">
        <f t="shared" si="142"/>
        <v>0</v>
      </c>
      <c r="I267" s="223">
        <f t="shared" si="142"/>
        <v>0</v>
      </c>
    </row>
    <row r="268" spans="1:9" ht="15.75" x14ac:dyDescent="0.2">
      <c r="A268" s="174" t="s">
        <v>116</v>
      </c>
      <c r="B268" s="159">
        <f>+C268*3.4528</f>
        <v>608635.41440000001</v>
      </c>
      <c r="C268" s="159">
        <v>176273</v>
      </c>
      <c r="D268" s="159">
        <f>+E268*3.4528</f>
        <v>608635.41440000001</v>
      </c>
      <c r="E268" s="159">
        <v>176273</v>
      </c>
      <c r="F268" s="159">
        <f>+G268*3.4528</f>
        <v>451432.88319999998</v>
      </c>
      <c r="G268" s="159">
        <v>130744</v>
      </c>
      <c r="H268" s="159">
        <f>+I268*3.4528</f>
        <v>0</v>
      </c>
      <c r="I268" s="161"/>
    </row>
    <row r="269" spans="1:9" ht="15.75" x14ac:dyDescent="0.2">
      <c r="A269" s="157" t="s">
        <v>84</v>
      </c>
      <c r="B269" s="159">
        <f>+C269*3.4528</f>
        <v>495300.7072</v>
      </c>
      <c r="C269" s="159">
        <v>143449</v>
      </c>
      <c r="D269" s="159">
        <f>+E269*3.4528</f>
        <v>495300.7072</v>
      </c>
      <c r="E269" s="159">
        <v>143449</v>
      </c>
      <c r="F269" s="159">
        <f>+G269*3.4528</f>
        <v>304906.40960000001</v>
      </c>
      <c r="G269" s="159">
        <v>88307</v>
      </c>
      <c r="H269" s="159">
        <f>+I269*3.4528</f>
        <v>0</v>
      </c>
      <c r="I269" s="161"/>
    </row>
    <row r="270" spans="1:9" ht="16.5" thickBot="1" x14ac:dyDescent="0.25">
      <c r="A270" s="163" t="s">
        <v>118</v>
      </c>
      <c r="B270" s="159">
        <f>+C270*3.4528</f>
        <v>185001.024</v>
      </c>
      <c r="C270" s="159">
        <v>53580</v>
      </c>
      <c r="D270" s="159">
        <f>+E270*3.4528</f>
        <v>185001.024</v>
      </c>
      <c r="E270" s="159">
        <v>53580</v>
      </c>
      <c r="F270" s="159">
        <f>+G270*3.4528</f>
        <v>0</v>
      </c>
      <c r="G270" s="159"/>
      <c r="H270" s="159">
        <f>+I270*3.4528</f>
        <v>0</v>
      </c>
      <c r="I270" s="161"/>
    </row>
    <row r="271" spans="1:9" ht="32.25" thickBot="1" x14ac:dyDescent="0.25">
      <c r="A271" s="221" t="s">
        <v>128</v>
      </c>
      <c r="B271" s="222">
        <f>+SUM(B272:B274)</f>
        <v>1029970.24</v>
      </c>
      <c r="C271" s="222">
        <f t="shared" ref="C271:I271" si="143">+SUM(C272:C274)</f>
        <v>298300</v>
      </c>
      <c r="D271" s="222">
        <f t="shared" si="143"/>
        <v>1027562.7215999999</v>
      </c>
      <c r="E271" s="222">
        <f t="shared" si="143"/>
        <v>295892</v>
      </c>
      <c r="F271" s="222">
        <f t="shared" si="143"/>
        <v>600963.29279999994</v>
      </c>
      <c r="G271" s="222">
        <f t="shared" si="143"/>
        <v>174051</v>
      </c>
      <c r="H271" s="222">
        <f t="shared" si="143"/>
        <v>8314.3423999999995</v>
      </c>
      <c r="I271" s="223">
        <f t="shared" si="143"/>
        <v>2408</v>
      </c>
    </row>
    <row r="272" spans="1:9" ht="15.75" x14ac:dyDescent="0.2">
      <c r="A272" s="174" t="s">
        <v>116</v>
      </c>
      <c r="B272" s="159">
        <f>+C272*3.4528</f>
        <v>456470.5184</v>
      </c>
      <c r="C272" s="159">
        <v>132203</v>
      </c>
      <c r="D272" s="159">
        <v>454063</v>
      </c>
      <c r="E272" s="159">
        <v>129795</v>
      </c>
      <c r="F272" s="159">
        <f>+G272*3.4528</f>
        <v>337162.46720000001</v>
      </c>
      <c r="G272" s="159">
        <v>97649</v>
      </c>
      <c r="H272" s="159">
        <f>+I272*3.4528</f>
        <v>8314.3423999999995</v>
      </c>
      <c r="I272" s="161">
        <v>2408</v>
      </c>
    </row>
    <row r="273" spans="1:9" ht="15.75" x14ac:dyDescent="0.2">
      <c r="A273" s="157" t="s">
        <v>84</v>
      </c>
      <c r="B273" s="159">
        <f>+C273*3.4528</f>
        <v>467498.76159999997</v>
      </c>
      <c r="C273" s="159">
        <v>135397</v>
      </c>
      <c r="D273" s="159">
        <f>+E273*3.4528</f>
        <v>467498.76159999997</v>
      </c>
      <c r="E273" s="159">
        <v>135397</v>
      </c>
      <c r="F273" s="159">
        <f>+G273*3.4528</f>
        <v>263800.82559999998</v>
      </c>
      <c r="G273" s="159">
        <v>76402</v>
      </c>
      <c r="H273" s="159">
        <f>+I273*3.4528</f>
        <v>0</v>
      </c>
      <c r="I273" s="161"/>
    </row>
    <row r="274" spans="1:9" ht="16.5" thickBot="1" x14ac:dyDescent="0.25">
      <c r="A274" s="163" t="s">
        <v>118</v>
      </c>
      <c r="B274" s="159">
        <f>+C274*3.4528</f>
        <v>106000.95999999999</v>
      </c>
      <c r="C274" s="159">
        <v>30700</v>
      </c>
      <c r="D274" s="159">
        <f>+E274*3.4528</f>
        <v>106000.95999999999</v>
      </c>
      <c r="E274" s="159">
        <v>30700</v>
      </c>
      <c r="F274" s="159">
        <f>+G274*3.4528</f>
        <v>0</v>
      </c>
      <c r="G274" s="159"/>
      <c r="H274" s="159">
        <f>+I274*3.4528</f>
        <v>0</v>
      </c>
      <c r="I274" s="161"/>
    </row>
    <row r="275" spans="1:9" ht="16.5" thickBot="1" x14ac:dyDescent="0.25">
      <c r="A275" s="221" t="s">
        <v>129</v>
      </c>
      <c r="B275" s="222">
        <f>+SUM(B276:B278)</f>
        <v>768444.80960000004</v>
      </c>
      <c r="C275" s="222">
        <f t="shared" ref="C275:I275" si="144">+SUM(C276:C278)</f>
        <v>222557</v>
      </c>
      <c r="D275" s="222">
        <f t="shared" si="144"/>
        <v>768444.80960000004</v>
      </c>
      <c r="E275" s="222">
        <f t="shared" si="144"/>
        <v>222557</v>
      </c>
      <c r="F275" s="222">
        <f t="shared" si="144"/>
        <v>419984.78080000001</v>
      </c>
      <c r="G275" s="222">
        <f t="shared" si="144"/>
        <v>121636</v>
      </c>
      <c r="H275" s="222">
        <f t="shared" si="144"/>
        <v>0</v>
      </c>
      <c r="I275" s="223">
        <f t="shared" si="144"/>
        <v>0</v>
      </c>
    </row>
    <row r="276" spans="1:9" ht="15.75" x14ac:dyDescent="0.2">
      <c r="A276" s="174" t="s">
        <v>116</v>
      </c>
      <c r="B276" s="159">
        <f>+C276*3.4528</f>
        <v>317747.37280000001</v>
      </c>
      <c r="C276" s="159">
        <v>92026</v>
      </c>
      <c r="D276" s="159">
        <f>+E276*3.4528</f>
        <v>317747.37280000001</v>
      </c>
      <c r="E276" s="159">
        <v>92026</v>
      </c>
      <c r="F276" s="159">
        <f>+G276*3.4528</f>
        <v>235087.34080000001</v>
      </c>
      <c r="G276" s="159">
        <v>68086</v>
      </c>
      <c r="H276" s="159">
        <f>+I276*3.4528</f>
        <v>0</v>
      </c>
      <c r="I276" s="161"/>
    </row>
    <row r="277" spans="1:9" ht="15.75" x14ac:dyDescent="0.2">
      <c r="A277" s="157" t="s">
        <v>84</v>
      </c>
      <c r="B277" s="159">
        <f>+C277*3.4528</f>
        <v>330698.82559999998</v>
      </c>
      <c r="C277" s="159">
        <v>95777</v>
      </c>
      <c r="D277" s="159">
        <f>+E277*3.4528</f>
        <v>330698.82559999998</v>
      </c>
      <c r="E277" s="159">
        <v>95777</v>
      </c>
      <c r="F277" s="159">
        <f>+G277*3.4528</f>
        <v>184897.44</v>
      </c>
      <c r="G277" s="159">
        <v>53550</v>
      </c>
      <c r="H277" s="159">
        <f>+I277*3.4528</f>
        <v>0</v>
      </c>
      <c r="I277" s="161"/>
    </row>
    <row r="278" spans="1:9" ht="16.5" thickBot="1" x14ac:dyDescent="0.25">
      <c r="A278" s="163" t="s">
        <v>118</v>
      </c>
      <c r="B278" s="159">
        <f>+C278*3.4528</f>
        <v>119998.6112</v>
      </c>
      <c r="C278" s="159">
        <v>34754</v>
      </c>
      <c r="D278" s="159">
        <f>+E278*3.4528</f>
        <v>119998.6112</v>
      </c>
      <c r="E278" s="159">
        <v>34754</v>
      </c>
      <c r="F278" s="159">
        <f>+G278*3.4528</f>
        <v>0</v>
      </c>
      <c r="G278" s="159"/>
      <c r="H278" s="159">
        <f>+I278*3.4528</f>
        <v>0</v>
      </c>
      <c r="I278" s="161"/>
    </row>
    <row r="279" spans="1:9" ht="16.5" thickBot="1" x14ac:dyDescent="0.25">
      <c r="A279" s="221" t="s">
        <v>130</v>
      </c>
      <c r="B279" s="222">
        <f>+SUM(B280:B282)</f>
        <v>633889.1936</v>
      </c>
      <c r="C279" s="222">
        <f t="shared" ref="C279:I279" si="145">+SUM(C280:C282)</f>
        <v>183587</v>
      </c>
      <c r="D279" s="222">
        <f t="shared" si="145"/>
        <v>633889.1936</v>
      </c>
      <c r="E279" s="222">
        <f t="shared" si="145"/>
        <v>183587</v>
      </c>
      <c r="F279" s="222">
        <f t="shared" si="145"/>
        <v>358590.54399999999</v>
      </c>
      <c r="G279" s="222">
        <f t="shared" si="145"/>
        <v>103855</v>
      </c>
      <c r="H279" s="222">
        <f t="shared" si="145"/>
        <v>0</v>
      </c>
      <c r="I279" s="223">
        <f t="shared" si="145"/>
        <v>0</v>
      </c>
    </row>
    <row r="280" spans="1:9" ht="15.75" x14ac:dyDescent="0.2">
      <c r="A280" s="174" t="s">
        <v>116</v>
      </c>
      <c r="B280" s="159">
        <f>+C280*3.4528</f>
        <v>295891.14879999997</v>
      </c>
      <c r="C280" s="159">
        <v>85696</v>
      </c>
      <c r="D280" s="159">
        <f>+E280*3.4528</f>
        <v>295891.14879999997</v>
      </c>
      <c r="E280" s="159">
        <v>85696</v>
      </c>
      <c r="F280" s="159">
        <f>+G280*3.4528</f>
        <v>218790.12479999999</v>
      </c>
      <c r="G280" s="159">
        <v>63366</v>
      </c>
      <c r="H280" s="159">
        <f>+I280*3.4528</f>
        <v>0</v>
      </c>
      <c r="I280" s="161"/>
    </row>
    <row r="281" spans="1:9" ht="15.75" x14ac:dyDescent="0.2">
      <c r="A281" s="157" t="s">
        <v>84</v>
      </c>
      <c r="B281" s="159">
        <f>+C281*3.4528</f>
        <v>277998.73920000001</v>
      </c>
      <c r="C281" s="159">
        <v>80514</v>
      </c>
      <c r="D281" s="159">
        <f>+E281*3.4528</f>
        <v>277998.73920000001</v>
      </c>
      <c r="E281" s="159">
        <v>80514</v>
      </c>
      <c r="F281" s="159">
        <f>+G281*3.4528</f>
        <v>139800.4192</v>
      </c>
      <c r="G281" s="159">
        <v>40489</v>
      </c>
      <c r="H281" s="159">
        <f>+I281*3.4528</f>
        <v>0</v>
      </c>
      <c r="I281" s="161"/>
    </row>
    <row r="282" spans="1:9" ht="16.5" thickBot="1" x14ac:dyDescent="0.25">
      <c r="A282" s="163" t="s">
        <v>118</v>
      </c>
      <c r="B282" s="159">
        <f>+C282*3.4528</f>
        <v>59999.3056</v>
      </c>
      <c r="C282" s="159">
        <v>17377</v>
      </c>
      <c r="D282" s="159">
        <f>+E282*3.4528</f>
        <v>59999.3056</v>
      </c>
      <c r="E282" s="159">
        <v>17377</v>
      </c>
      <c r="F282" s="159">
        <f>+G282*3.4528</f>
        <v>0</v>
      </c>
      <c r="G282" s="159"/>
      <c r="H282" s="159">
        <f>+I282*3.4528</f>
        <v>0</v>
      </c>
      <c r="I282" s="161"/>
    </row>
    <row r="283" spans="1:9" ht="16.5" thickBot="1" x14ac:dyDescent="0.25">
      <c r="A283" s="221" t="s">
        <v>131</v>
      </c>
      <c r="B283" s="222">
        <f>+SUM(B284:B286)</f>
        <v>159332.9088</v>
      </c>
      <c r="C283" s="222">
        <f t="shared" ref="C283:I283" si="146">+SUM(C284:C286)</f>
        <v>46146</v>
      </c>
      <c r="D283" s="222">
        <f t="shared" si="146"/>
        <v>159332.9088</v>
      </c>
      <c r="E283" s="222">
        <f t="shared" si="146"/>
        <v>46146</v>
      </c>
      <c r="F283" s="222">
        <f t="shared" si="146"/>
        <v>112405.90399999999</v>
      </c>
      <c r="G283" s="222">
        <f t="shared" si="146"/>
        <v>32555</v>
      </c>
      <c r="H283" s="222">
        <f t="shared" si="146"/>
        <v>0</v>
      </c>
      <c r="I283" s="223">
        <f t="shared" si="146"/>
        <v>0</v>
      </c>
    </row>
    <row r="284" spans="1:9" ht="15.75" x14ac:dyDescent="0.2">
      <c r="A284" s="174" t="s">
        <v>116</v>
      </c>
      <c r="B284" s="159">
        <f>+C284*3.4528</f>
        <v>85232.368000000002</v>
      </c>
      <c r="C284" s="159">
        <v>24685</v>
      </c>
      <c r="D284" s="159">
        <f>+E284*3.4528</f>
        <v>85232.368000000002</v>
      </c>
      <c r="E284" s="159">
        <v>24685</v>
      </c>
      <c r="F284" s="159">
        <f>+G284*3.4528</f>
        <v>62906.563199999997</v>
      </c>
      <c r="G284" s="159">
        <v>18219</v>
      </c>
      <c r="H284" s="159">
        <f>+I284*3.4528</f>
        <v>0</v>
      </c>
      <c r="I284" s="161"/>
    </row>
    <row r="285" spans="1:9" ht="15.75" x14ac:dyDescent="0.2">
      <c r="A285" s="157" t="s">
        <v>84</v>
      </c>
      <c r="B285" s="159">
        <f>+C285*3.4528</f>
        <v>67101.715199999991</v>
      </c>
      <c r="C285" s="159">
        <v>19434</v>
      </c>
      <c r="D285" s="159">
        <f>+E285*3.4528</f>
        <v>67101.715199999991</v>
      </c>
      <c r="E285" s="159">
        <v>19434</v>
      </c>
      <c r="F285" s="159">
        <f>+G285*3.4528</f>
        <v>49499.340799999998</v>
      </c>
      <c r="G285" s="159">
        <v>14336</v>
      </c>
      <c r="H285" s="159">
        <f>+I285*3.4528</f>
        <v>0</v>
      </c>
      <c r="I285" s="161"/>
    </row>
    <row r="286" spans="1:9" ht="16.5" thickBot="1" x14ac:dyDescent="0.25">
      <c r="A286" s="163" t="s">
        <v>118</v>
      </c>
      <c r="B286" s="159">
        <f>+C286*3.4528</f>
        <v>6998.8256000000001</v>
      </c>
      <c r="C286" s="159">
        <v>2027</v>
      </c>
      <c r="D286" s="159">
        <f>+E286*3.4528</f>
        <v>6998.8256000000001</v>
      </c>
      <c r="E286" s="159">
        <v>2027</v>
      </c>
      <c r="F286" s="159">
        <f>+G286*3.4528</f>
        <v>0</v>
      </c>
      <c r="G286" s="159"/>
      <c r="H286" s="159">
        <f>+I286*3.4528</f>
        <v>0</v>
      </c>
      <c r="I286" s="161"/>
    </row>
    <row r="287" spans="1:9" ht="16.5" thickBot="1" x14ac:dyDescent="0.25">
      <c r="A287" s="221" t="s">
        <v>132</v>
      </c>
      <c r="B287" s="222">
        <f>+SUM(B288:B290)</f>
        <v>251343.1232</v>
      </c>
      <c r="C287" s="222">
        <f t="shared" ref="C287:H287" si="147">+SUM(C288:C290)</f>
        <v>72794</v>
      </c>
      <c r="D287" s="222">
        <f t="shared" si="147"/>
        <v>251343.1232</v>
      </c>
      <c r="E287" s="222">
        <f t="shared" si="147"/>
        <v>72794</v>
      </c>
      <c r="F287" s="222">
        <f t="shared" si="147"/>
        <v>141889.36319999999</v>
      </c>
      <c r="G287" s="222">
        <f t="shared" si="147"/>
        <v>41094</v>
      </c>
      <c r="H287" s="222">
        <f t="shared" si="147"/>
        <v>0</v>
      </c>
      <c r="I287" s="223">
        <f>+SUM(I288:I290)</f>
        <v>0</v>
      </c>
    </row>
    <row r="288" spans="1:9" ht="15.75" x14ac:dyDescent="0.2">
      <c r="A288" s="174" t="s">
        <v>116</v>
      </c>
      <c r="B288" s="159">
        <f>+C288*3.4528</f>
        <v>88443.471999999994</v>
      </c>
      <c r="C288" s="159">
        <v>25615</v>
      </c>
      <c r="D288" s="159">
        <f>+E288*3.4528</f>
        <v>88443.471999999994</v>
      </c>
      <c r="E288" s="159">
        <v>25615</v>
      </c>
      <c r="F288" s="159">
        <f>+G288*3.4528</f>
        <v>65088.732799999998</v>
      </c>
      <c r="G288" s="159">
        <v>18851</v>
      </c>
      <c r="H288" s="159">
        <f>+I288*3.4528</f>
        <v>0</v>
      </c>
      <c r="I288" s="161"/>
    </row>
    <row r="289" spans="1:9" ht="15.75" x14ac:dyDescent="0.2">
      <c r="A289" s="157" t="s">
        <v>84</v>
      </c>
      <c r="B289" s="159">
        <f>+C289*3.4528</f>
        <v>144299.41759999999</v>
      </c>
      <c r="C289" s="159">
        <v>41792</v>
      </c>
      <c r="D289" s="159">
        <f>+E289*3.4528</f>
        <v>144299.41759999999</v>
      </c>
      <c r="E289" s="159">
        <v>41792</v>
      </c>
      <c r="F289" s="159">
        <f>+G289*3.4528</f>
        <v>76800.630399999995</v>
      </c>
      <c r="G289" s="159">
        <v>22243</v>
      </c>
      <c r="H289" s="159">
        <f>+I289*3.4528</f>
        <v>0</v>
      </c>
      <c r="I289" s="161"/>
    </row>
    <row r="290" spans="1:9" ht="16.5" thickBot="1" x14ac:dyDescent="0.25">
      <c r="A290" s="163" t="s">
        <v>118</v>
      </c>
      <c r="B290" s="159">
        <f>+C290*3.4528</f>
        <v>18600.2336</v>
      </c>
      <c r="C290" s="159">
        <v>5387</v>
      </c>
      <c r="D290" s="159">
        <f>+E290*3.4528</f>
        <v>18600.2336</v>
      </c>
      <c r="E290" s="159">
        <v>5387</v>
      </c>
      <c r="F290" s="159">
        <f>+G290*3.4528</f>
        <v>0</v>
      </c>
      <c r="G290" s="159"/>
      <c r="H290" s="159">
        <f>+I290*3.4528</f>
        <v>0</v>
      </c>
      <c r="I290" s="161"/>
    </row>
    <row r="291" spans="1:9" ht="32.25" thickBot="1" x14ac:dyDescent="0.25">
      <c r="A291" s="221" t="s">
        <v>133</v>
      </c>
      <c r="B291" s="222">
        <f>+SUM(B292:B294)</f>
        <v>177404.86399999997</v>
      </c>
      <c r="C291" s="222">
        <f t="shared" ref="C291:I291" si="148">+SUM(C292:C294)</f>
        <v>51380</v>
      </c>
      <c r="D291" s="222">
        <f t="shared" si="148"/>
        <v>177404.86399999997</v>
      </c>
      <c r="E291" s="222">
        <f t="shared" si="148"/>
        <v>51380</v>
      </c>
      <c r="F291" s="222">
        <f t="shared" si="148"/>
        <v>115112.89919999999</v>
      </c>
      <c r="G291" s="222">
        <f t="shared" si="148"/>
        <v>33339</v>
      </c>
      <c r="H291" s="222">
        <f t="shared" si="148"/>
        <v>0</v>
      </c>
      <c r="I291" s="223">
        <f t="shared" si="148"/>
        <v>0</v>
      </c>
    </row>
    <row r="292" spans="1:9" ht="15.75" x14ac:dyDescent="0.2">
      <c r="A292" s="174" t="s">
        <v>116</v>
      </c>
      <c r="B292" s="159">
        <f>+C292*3.4528</f>
        <v>51104.892800000001</v>
      </c>
      <c r="C292" s="159">
        <v>14801</v>
      </c>
      <c r="D292" s="159">
        <f>+E292*3.4528</f>
        <v>51104.892800000001</v>
      </c>
      <c r="E292" s="159">
        <v>14801</v>
      </c>
      <c r="F292" s="159">
        <f>+G292*3.4528</f>
        <v>33713.139199999998</v>
      </c>
      <c r="G292" s="159">
        <v>9764</v>
      </c>
      <c r="H292" s="159">
        <f>+I292*3.4528</f>
        <v>0</v>
      </c>
      <c r="I292" s="161"/>
    </row>
    <row r="293" spans="1:9" ht="15.75" x14ac:dyDescent="0.2">
      <c r="A293" s="157" t="s">
        <v>84</v>
      </c>
      <c r="B293" s="159">
        <f>+C293*3.4528</f>
        <v>118299.8336</v>
      </c>
      <c r="C293" s="159">
        <v>34262</v>
      </c>
      <c r="D293" s="159">
        <f>+E293*3.4528</f>
        <v>118299.8336</v>
      </c>
      <c r="E293" s="159">
        <v>34262</v>
      </c>
      <c r="F293" s="159">
        <f>+G293*3.4528</f>
        <v>81399.759999999995</v>
      </c>
      <c r="G293" s="159">
        <v>23575</v>
      </c>
      <c r="H293" s="159">
        <f>+I293*3.4528</f>
        <v>0</v>
      </c>
      <c r="I293" s="161"/>
    </row>
    <row r="294" spans="1:9" ht="16.5" thickBot="1" x14ac:dyDescent="0.25">
      <c r="A294" s="163" t="s">
        <v>118</v>
      </c>
      <c r="B294" s="159">
        <f>+C294*3.4528</f>
        <v>8000.1376</v>
      </c>
      <c r="C294" s="159">
        <v>2317</v>
      </c>
      <c r="D294" s="159">
        <f>+E294*3.4528</f>
        <v>8000.1376</v>
      </c>
      <c r="E294" s="159">
        <v>2317</v>
      </c>
      <c r="F294" s="159">
        <f>+G294*3.4528</f>
        <v>0</v>
      </c>
      <c r="G294" s="159"/>
      <c r="H294" s="159">
        <f>+I294*3.4528</f>
        <v>0</v>
      </c>
      <c r="I294" s="161"/>
    </row>
    <row r="295" spans="1:9" ht="16.5" thickBot="1" x14ac:dyDescent="0.25">
      <c r="A295" s="221" t="s">
        <v>134</v>
      </c>
      <c r="B295" s="222">
        <f>+SUM(B296:B298)</f>
        <v>179476.54399999999</v>
      </c>
      <c r="C295" s="222">
        <f t="shared" ref="C295:I295" si="149">+SUM(C296:C298)</f>
        <v>51980</v>
      </c>
      <c r="D295" s="222">
        <f t="shared" si="149"/>
        <v>179476.54399999999</v>
      </c>
      <c r="E295" s="222">
        <f t="shared" si="149"/>
        <v>51980</v>
      </c>
      <c r="F295" s="222">
        <f t="shared" si="149"/>
        <v>108649.2576</v>
      </c>
      <c r="G295" s="222">
        <f t="shared" si="149"/>
        <v>31467</v>
      </c>
      <c r="H295" s="222">
        <f t="shared" si="149"/>
        <v>0</v>
      </c>
      <c r="I295" s="223">
        <f t="shared" si="149"/>
        <v>0</v>
      </c>
    </row>
    <row r="296" spans="1:9" ht="15.75" x14ac:dyDescent="0.2">
      <c r="A296" s="174" t="s">
        <v>116</v>
      </c>
      <c r="B296" s="159">
        <f>+C296*3.4528</f>
        <v>58877.145599999996</v>
      </c>
      <c r="C296" s="159">
        <v>17052</v>
      </c>
      <c r="D296" s="159">
        <f>+E296*3.4528</f>
        <v>58877.145599999996</v>
      </c>
      <c r="E296" s="159">
        <v>17052</v>
      </c>
      <c r="F296" s="159">
        <f>+G296*3.4528</f>
        <v>43249.772799999999</v>
      </c>
      <c r="G296" s="159">
        <v>12526</v>
      </c>
      <c r="H296" s="159">
        <f>+I296*3.4528</f>
        <v>0</v>
      </c>
      <c r="I296" s="161"/>
    </row>
    <row r="297" spans="1:9" ht="15.75" x14ac:dyDescent="0.2">
      <c r="A297" s="157" t="s">
        <v>84</v>
      </c>
      <c r="B297" s="159">
        <f>+C297*3.4528</f>
        <v>110600.08959999999</v>
      </c>
      <c r="C297" s="159">
        <v>32032</v>
      </c>
      <c r="D297" s="159">
        <f>+E297*3.4528</f>
        <v>110600.08959999999</v>
      </c>
      <c r="E297" s="159">
        <v>32032</v>
      </c>
      <c r="F297" s="159">
        <f>+G297*3.4528</f>
        <v>65399.484799999998</v>
      </c>
      <c r="G297" s="159">
        <v>18941</v>
      </c>
      <c r="H297" s="159">
        <f>+I297*3.4528</f>
        <v>0</v>
      </c>
      <c r="I297" s="161"/>
    </row>
    <row r="298" spans="1:9" ht="16.5" thickBot="1" x14ac:dyDescent="0.25">
      <c r="A298" s="163" t="s">
        <v>118</v>
      </c>
      <c r="B298" s="159">
        <f>+C298*3.4528</f>
        <v>9999.3087999999989</v>
      </c>
      <c r="C298" s="159">
        <v>2896</v>
      </c>
      <c r="D298" s="159">
        <f>+E298*3.4528</f>
        <v>9999.3087999999989</v>
      </c>
      <c r="E298" s="159">
        <v>2896</v>
      </c>
      <c r="F298" s="159">
        <f>+G298*3.4528</f>
        <v>0</v>
      </c>
      <c r="G298" s="159"/>
      <c r="H298" s="159">
        <f>+I298*3.4528</f>
        <v>0</v>
      </c>
      <c r="I298" s="161"/>
    </row>
    <row r="299" spans="1:9" ht="16.5" thickBot="1" x14ac:dyDescent="0.25">
      <c r="A299" s="221" t="s">
        <v>135</v>
      </c>
      <c r="B299" s="222">
        <f>+SUM(B300:B302)</f>
        <v>117812.98880000001</v>
      </c>
      <c r="C299" s="222">
        <f t="shared" ref="C299:I299" si="150">+SUM(C300:C302)</f>
        <v>34121</v>
      </c>
      <c r="D299" s="222">
        <f t="shared" si="150"/>
        <v>117812.98880000001</v>
      </c>
      <c r="E299" s="222">
        <f t="shared" si="150"/>
        <v>34121</v>
      </c>
      <c r="F299" s="222">
        <f t="shared" si="150"/>
        <v>69698.220799999996</v>
      </c>
      <c r="G299" s="222">
        <f t="shared" si="150"/>
        <v>20186</v>
      </c>
      <c r="H299" s="222">
        <f t="shared" si="150"/>
        <v>0</v>
      </c>
      <c r="I299" s="223">
        <f t="shared" si="150"/>
        <v>0</v>
      </c>
    </row>
    <row r="300" spans="1:9" ht="15.75" x14ac:dyDescent="0.2">
      <c r="A300" s="174" t="s">
        <v>116</v>
      </c>
      <c r="B300" s="159">
        <f>+C300*3.4528</f>
        <v>46712.931199999999</v>
      </c>
      <c r="C300" s="159">
        <v>13529</v>
      </c>
      <c r="D300" s="159">
        <f>+E300*3.4528</f>
        <v>46712.931199999999</v>
      </c>
      <c r="E300" s="159">
        <v>13529</v>
      </c>
      <c r="F300" s="159">
        <f>+G300*3.4528</f>
        <v>33999.721599999997</v>
      </c>
      <c r="G300" s="159">
        <v>9847</v>
      </c>
      <c r="H300" s="159">
        <f>+I300*3.4528</f>
        <v>0</v>
      </c>
      <c r="I300" s="161"/>
    </row>
    <row r="301" spans="1:9" ht="15.75" x14ac:dyDescent="0.2">
      <c r="A301" s="157" t="s">
        <v>84</v>
      </c>
      <c r="B301" s="159">
        <f>+C301*3.4528</f>
        <v>63099.92</v>
      </c>
      <c r="C301" s="159">
        <v>18275</v>
      </c>
      <c r="D301" s="159">
        <f>+E301*3.4528</f>
        <v>63099.92</v>
      </c>
      <c r="E301" s="159">
        <v>18275</v>
      </c>
      <c r="F301" s="159">
        <f>+G301*3.4528</f>
        <v>35698.499199999998</v>
      </c>
      <c r="G301" s="159">
        <v>10339</v>
      </c>
      <c r="H301" s="159">
        <f>+I301*3.4528</f>
        <v>0</v>
      </c>
      <c r="I301" s="161"/>
    </row>
    <row r="302" spans="1:9" ht="16.5" thickBot="1" x14ac:dyDescent="0.25">
      <c r="A302" s="163" t="s">
        <v>118</v>
      </c>
      <c r="B302" s="159">
        <f>+C302*3.4528</f>
        <v>8000.1376</v>
      </c>
      <c r="C302" s="159">
        <v>2317</v>
      </c>
      <c r="D302" s="159">
        <f>+E302*3.4528</f>
        <v>8000.1376</v>
      </c>
      <c r="E302" s="159">
        <v>2317</v>
      </c>
      <c r="F302" s="159">
        <f>+G302*3.4528</f>
        <v>0</v>
      </c>
      <c r="G302" s="159"/>
      <c r="H302" s="159">
        <f>+I302*3.4528</f>
        <v>0</v>
      </c>
      <c r="I302" s="161"/>
    </row>
    <row r="303" spans="1:9" ht="16.5" thickBot="1" x14ac:dyDescent="0.25">
      <c r="A303" s="221" t="s">
        <v>136</v>
      </c>
      <c r="B303" s="222">
        <f>+SUM(B304:B306)</f>
        <v>353283.59039999999</v>
      </c>
      <c r="C303" s="222">
        <f t="shared" ref="C303:I303" si="151">+SUM(C304:C306)</f>
        <v>102318</v>
      </c>
      <c r="D303" s="222">
        <f t="shared" si="151"/>
        <v>353283.59039999999</v>
      </c>
      <c r="E303" s="222">
        <f t="shared" si="151"/>
        <v>102318</v>
      </c>
      <c r="F303" s="222">
        <f t="shared" si="151"/>
        <v>203504.57919999998</v>
      </c>
      <c r="G303" s="222">
        <f t="shared" si="151"/>
        <v>58939</v>
      </c>
      <c r="H303" s="222">
        <f t="shared" si="151"/>
        <v>0</v>
      </c>
      <c r="I303" s="223">
        <f t="shared" si="151"/>
        <v>0</v>
      </c>
    </row>
    <row r="304" spans="1:9" ht="15.75" x14ac:dyDescent="0.2">
      <c r="A304" s="174" t="s">
        <v>116</v>
      </c>
      <c r="B304" s="159">
        <f>+C304*3.4528</f>
        <v>125581.78879999999</v>
      </c>
      <c r="C304" s="159">
        <v>36371</v>
      </c>
      <c r="D304" s="159">
        <f>+E304*3.4528</f>
        <v>125581.78879999999</v>
      </c>
      <c r="E304" s="159">
        <v>36371</v>
      </c>
      <c r="F304" s="159">
        <f>+G304*3.4528</f>
        <v>92804.358399999997</v>
      </c>
      <c r="G304" s="159">
        <v>26878</v>
      </c>
      <c r="H304" s="159">
        <f>+I304*3.4528</f>
        <v>0</v>
      </c>
      <c r="I304" s="161"/>
    </row>
    <row r="305" spans="1:9" ht="15.75" x14ac:dyDescent="0.2">
      <c r="A305" s="157" t="s">
        <v>84</v>
      </c>
      <c r="B305" s="159">
        <f>+C305*3.4528</f>
        <v>187701.11359999998</v>
      </c>
      <c r="C305" s="159">
        <v>54362</v>
      </c>
      <c r="D305" s="159">
        <f>+E305*3.4528</f>
        <v>187701.11359999998</v>
      </c>
      <c r="E305" s="159">
        <v>54362</v>
      </c>
      <c r="F305" s="159">
        <f>+G305*3.4528</f>
        <v>110700.2208</v>
      </c>
      <c r="G305" s="159">
        <v>32061</v>
      </c>
      <c r="H305" s="159">
        <f>+I305*3.4528</f>
        <v>0</v>
      </c>
      <c r="I305" s="161"/>
    </row>
    <row r="306" spans="1:9" ht="16.5" thickBot="1" x14ac:dyDescent="0.25">
      <c r="A306" s="163" t="s">
        <v>118</v>
      </c>
      <c r="B306" s="159">
        <f>+C306*3.4528</f>
        <v>40000.688000000002</v>
      </c>
      <c r="C306" s="159">
        <v>11585</v>
      </c>
      <c r="D306" s="159">
        <f>+E306*3.4528</f>
        <v>40000.688000000002</v>
      </c>
      <c r="E306" s="159">
        <v>11585</v>
      </c>
      <c r="F306" s="159">
        <f>+G306*3.4528</f>
        <v>0</v>
      </c>
      <c r="G306" s="159"/>
      <c r="H306" s="159">
        <f>+I306*3.4528</f>
        <v>0</v>
      </c>
      <c r="I306" s="161"/>
    </row>
    <row r="307" spans="1:9" ht="16.5" thickBot="1" x14ac:dyDescent="0.25">
      <c r="A307" s="166" t="s">
        <v>137</v>
      </c>
      <c r="B307" s="167">
        <f>+SUM(B308:B309)</f>
        <v>2428198.8640000001</v>
      </c>
      <c r="C307" s="167">
        <f t="shared" ref="C307:I307" si="152">+SUM(C308:C309)</f>
        <v>703255</v>
      </c>
      <c r="D307" s="167">
        <f t="shared" si="152"/>
        <v>2406197.6224000002</v>
      </c>
      <c r="E307" s="167">
        <f t="shared" si="152"/>
        <v>696883</v>
      </c>
      <c r="F307" s="167">
        <f t="shared" si="152"/>
        <v>1616321.2831999999</v>
      </c>
      <c r="G307" s="167">
        <f t="shared" si="152"/>
        <v>468119</v>
      </c>
      <c r="H307" s="167">
        <f t="shared" si="152"/>
        <v>22001.241600000001</v>
      </c>
      <c r="I307" s="178">
        <f t="shared" si="152"/>
        <v>6372</v>
      </c>
    </row>
    <row r="308" spans="1:9" ht="15.75" x14ac:dyDescent="0.2">
      <c r="A308" s="179" t="s">
        <v>84</v>
      </c>
      <c r="B308" s="180">
        <f>+B311+B314+B317+B320</f>
        <v>2265199.0816000002</v>
      </c>
      <c r="C308" s="180">
        <f>+C311+C314+C320+C317</f>
        <v>656047</v>
      </c>
      <c r="D308" s="180">
        <f t="shared" ref="D308:I308" si="153">+D311+D314+D320+D317</f>
        <v>2265199.0816000002</v>
      </c>
      <c r="E308" s="180">
        <f t="shared" si="153"/>
        <v>656047</v>
      </c>
      <c r="F308" s="180">
        <f t="shared" si="153"/>
        <v>1616321.2831999999</v>
      </c>
      <c r="G308" s="180">
        <f t="shared" si="153"/>
        <v>468119</v>
      </c>
      <c r="H308" s="180">
        <f t="shared" si="153"/>
        <v>0</v>
      </c>
      <c r="I308" s="181">
        <f t="shared" si="153"/>
        <v>0</v>
      </c>
    </row>
    <row r="309" spans="1:9" ht="16.5" thickBot="1" x14ac:dyDescent="0.25">
      <c r="A309" s="182" t="s">
        <v>118</v>
      </c>
      <c r="B309" s="135">
        <f>+B312+B315+B318+B321</f>
        <v>162999.7824</v>
      </c>
      <c r="C309" s="135">
        <f t="shared" ref="C309:I309" si="154">+C312+C315+C318+C321</f>
        <v>47208</v>
      </c>
      <c r="D309" s="135">
        <f t="shared" si="154"/>
        <v>140998.54080000002</v>
      </c>
      <c r="E309" s="135">
        <f t="shared" si="154"/>
        <v>40836</v>
      </c>
      <c r="F309" s="135">
        <f t="shared" si="154"/>
        <v>0</v>
      </c>
      <c r="G309" s="135">
        <f t="shared" si="154"/>
        <v>0</v>
      </c>
      <c r="H309" s="135">
        <f t="shared" si="154"/>
        <v>22001.241600000001</v>
      </c>
      <c r="I309" s="138">
        <f t="shared" si="154"/>
        <v>6372</v>
      </c>
    </row>
    <row r="310" spans="1:9" ht="16.5" thickBot="1" x14ac:dyDescent="0.25">
      <c r="A310" s="221" t="s">
        <v>138</v>
      </c>
      <c r="B310" s="222">
        <f>+SUM(B311:B312)</f>
        <v>384199.96159999998</v>
      </c>
      <c r="C310" s="222">
        <f t="shared" ref="C310:I310" si="155">+SUM(C311:C312)</f>
        <v>111272</v>
      </c>
      <c r="D310" s="222">
        <f t="shared" si="155"/>
        <v>378198.99519999995</v>
      </c>
      <c r="E310" s="222">
        <f t="shared" si="155"/>
        <v>109534</v>
      </c>
      <c r="F310" s="222">
        <f t="shared" si="155"/>
        <v>263200.03839999996</v>
      </c>
      <c r="G310" s="222">
        <f t="shared" si="155"/>
        <v>76228</v>
      </c>
      <c r="H310" s="222">
        <f t="shared" si="155"/>
        <v>6000.9663999999993</v>
      </c>
      <c r="I310" s="223">
        <f t="shared" si="155"/>
        <v>1738</v>
      </c>
    </row>
    <row r="311" spans="1:9" ht="15.75" x14ac:dyDescent="0.2">
      <c r="A311" s="174" t="s">
        <v>84</v>
      </c>
      <c r="B311" s="159">
        <f>+C311*3.4528</f>
        <v>357199.06559999997</v>
      </c>
      <c r="C311" s="159">
        <v>103452</v>
      </c>
      <c r="D311" s="159">
        <f>+E311*3.4528</f>
        <v>357199.06559999997</v>
      </c>
      <c r="E311" s="159">
        <v>103452</v>
      </c>
      <c r="F311" s="159">
        <f>+G311*3.4528</f>
        <v>263200.03839999996</v>
      </c>
      <c r="G311" s="159">
        <v>76228</v>
      </c>
      <c r="H311" s="159">
        <f>+I311*3.4528</f>
        <v>0</v>
      </c>
      <c r="I311" s="161"/>
    </row>
    <row r="312" spans="1:9" ht="16.5" thickBot="1" x14ac:dyDescent="0.25">
      <c r="A312" s="163" t="s">
        <v>118</v>
      </c>
      <c r="B312" s="159">
        <f>+C312*3.4528</f>
        <v>27000.896000000001</v>
      </c>
      <c r="C312" s="159">
        <v>7820</v>
      </c>
      <c r="D312" s="159">
        <f>+E312*3.4528</f>
        <v>20999.929599999999</v>
      </c>
      <c r="E312" s="159">
        <v>6082</v>
      </c>
      <c r="F312" s="159">
        <f>+G312*3.4528</f>
        <v>0</v>
      </c>
      <c r="G312" s="159"/>
      <c r="H312" s="159">
        <f>+I312*3.4528</f>
        <v>6000.9663999999993</v>
      </c>
      <c r="I312" s="161">
        <v>1738</v>
      </c>
    </row>
    <row r="313" spans="1:9" ht="32.25" thickBot="1" x14ac:dyDescent="0.25">
      <c r="A313" s="221" t="s">
        <v>139</v>
      </c>
      <c r="B313" s="222">
        <f>+SUM(B314:B315)</f>
        <v>530298.28800000006</v>
      </c>
      <c r="C313" s="222">
        <f>+SUM(C314:C315)</f>
        <v>153585</v>
      </c>
      <c r="D313" s="222">
        <f t="shared" ref="D313:I313" si="156">+SUM(D314:D315)</f>
        <v>530298.28800000006</v>
      </c>
      <c r="E313" s="222">
        <f t="shared" si="156"/>
        <v>153585</v>
      </c>
      <c r="F313" s="222">
        <f t="shared" si="156"/>
        <v>330001.36</v>
      </c>
      <c r="G313" s="222">
        <f t="shared" si="156"/>
        <v>95575</v>
      </c>
      <c r="H313" s="222">
        <f t="shared" si="156"/>
        <v>0</v>
      </c>
      <c r="I313" s="223">
        <f t="shared" si="156"/>
        <v>0</v>
      </c>
    </row>
    <row r="314" spans="1:9" ht="15.75" x14ac:dyDescent="0.2">
      <c r="A314" s="174" t="s">
        <v>84</v>
      </c>
      <c r="B314" s="159">
        <f>+C314*3.4528</f>
        <v>515299.3248</v>
      </c>
      <c r="C314" s="159">
        <v>149241</v>
      </c>
      <c r="D314" s="159">
        <f>+E314*3.4528</f>
        <v>515299.3248</v>
      </c>
      <c r="E314" s="159">
        <v>149241</v>
      </c>
      <c r="F314" s="159">
        <f>+G314*3.4528</f>
        <v>330001.36</v>
      </c>
      <c r="G314" s="159">
        <v>95575</v>
      </c>
      <c r="H314" s="159">
        <f>+I314*3.4528</f>
        <v>0</v>
      </c>
      <c r="I314" s="161"/>
    </row>
    <row r="315" spans="1:9" ht="16.5" thickBot="1" x14ac:dyDescent="0.25">
      <c r="A315" s="163" t="s">
        <v>118</v>
      </c>
      <c r="B315" s="159">
        <f>+C315*3.4528</f>
        <v>14998.9632</v>
      </c>
      <c r="C315" s="159">
        <v>4344</v>
      </c>
      <c r="D315" s="159">
        <f>+E315*3.4528</f>
        <v>14998.9632</v>
      </c>
      <c r="E315" s="159">
        <v>4344</v>
      </c>
      <c r="F315" s="159">
        <f>+G315*3.4528</f>
        <v>0</v>
      </c>
      <c r="G315" s="159"/>
      <c r="H315" s="159">
        <f>+I315*3.4528</f>
        <v>0</v>
      </c>
      <c r="I315" s="161"/>
    </row>
    <row r="316" spans="1:9" ht="16.5" thickBot="1" x14ac:dyDescent="0.25">
      <c r="A316" s="221" t="s">
        <v>140</v>
      </c>
      <c r="B316" s="222">
        <f>+SUM(B317:B318)</f>
        <v>326299.9584</v>
      </c>
      <c r="C316" s="222">
        <f t="shared" ref="C316:I316" si="157">+SUM(C317:C318)</f>
        <v>94503</v>
      </c>
      <c r="D316" s="222">
        <f t="shared" si="157"/>
        <v>326299.9584</v>
      </c>
      <c r="E316" s="222">
        <f t="shared" si="157"/>
        <v>94503</v>
      </c>
      <c r="F316" s="222">
        <f t="shared" si="157"/>
        <v>230999.22560000001</v>
      </c>
      <c r="G316" s="222">
        <f t="shared" si="157"/>
        <v>66902</v>
      </c>
      <c r="H316" s="222">
        <f t="shared" si="157"/>
        <v>0</v>
      </c>
      <c r="I316" s="223">
        <f t="shared" si="157"/>
        <v>0</v>
      </c>
    </row>
    <row r="317" spans="1:9" ht="15.75" x14ac:dyDescent="0.2">
      <c r="A317" s="174" t="s">
        <v>84</v>
      </c>
      <c r="B317" s="159">
        <f>+C317*3.4528</f>
        <v>303300.85759999999</v>
      </c>
      <c r="C317" s="159">
        <v>87842</v>
      </c>
      <c r="D317" s="159">
        <f>+E317*3.4528</f>
        <v>303300.85759999999</v>
      </c>
      <c r="E317" s="159">
        <v>87842</v>
      </c>
      <c r="F317" s="159">
        <f>+G317*3.4528</f>
        <v>230999.22560000001</v>
      </c>
      <c r="G317" s="159">
        <v>66902</v>
      </c>
      <c r="H317" s="159">
        <f>+I317*3.4528</f>
        <v>0</v>
      </c>
      <c r="I317" s="161"/>
    </row>
    <row r="318" spans="1:9" ht="16.5" thickBot="1" x14ac:dyDescent="0.25">
      <c r="A318" s="163" t="s">
        <v>118</v>
      </c>
      <c r="B318" s="159">
        <f>+C318*3.4528</f>
        <v>22999.1008</v>
      </c>
      <c r="C318" s="159">
        <v>6661</v>
      </c>
      <c r="D318" s="159">
        <f>+E318*3.4528</f>
        <v>22999.1008</v>
      </c>
      <c r="E318" s="159">
        <v>6661</v>
      </c>
      <c r="F318" s="159">
        <f>+G318*3.4528</f>
        <v>0</v>
      </c>
      <c r="G318" s="159"/>
      <c r="H318" s="159">
        <f>+I318*3.4528</f>
        <v>0</v>
      </c>
      <c r="I318" s="161"/>
    </row>
    <row r="319" spans="1:9" ht="32.25" thickBot="1" x14ac:dyDescent="0.25">
      <c r="A319" s="221" t="s">
        <v>141</v>
      </c>
      <c r="B319" s="222">
        <f>+SUM(B320:B321)</f>
        <v>1187400.656</v>
      </c>
      <c r="C319" s="222">
        <f t="shared" ref="C319:I319" si="158">+SUM(C320:C321)</f>
        <v>343895</v>
      </c>
      <c r="D319" s="222">
        <f t="shared" si="158"/>
        <v>1171400.3807999999</v>
      </c>
      <c r="E319" s="222">
        <f t="shared" si="158"/>
        <v>339261</v>
      </c>
      <c r="F319" s="222">
        <f t="shared" si="158"/>
        <v>792120.65919999999</v>
      </c>
      <c r="G319" s="222">
        <f t="shared" si="158"/>
        <v>229414</v>
      </c>
      <c r="H319" s="222">
        <f t="shared" si="158"/>
        <v>16000.2752</v>
      </c>
      <c r="I319" s="223">
        <f t="shared" si="158"/>
        <v>4634</v>
      </c>
    </row>
    <row r="320" spans="1:9" ht="15.75" x14ac:dyDescent="0.2">
      <c r="A320" s="174" t="s">
        <v>84</v>
      </c>
      <c r="B320" s="159">
        <f>+C320*3.4528</f>
        <v>1089399.8336</v>
      </c>
      <c r="C320" s="159">
        <v>315512</v>
      </c>
      <c r="D320" s="159">
        <f>+E320*3.4528</f>
        <v>1089399.8336</v>
      </c>
      <c r="E320" s="159">
        <v>315512</v>
      </c>
      <c r="F320" s="159">
        <f>+G320*3.4528</f>
        <v>792120.65919999999</v>
      </c>
      <c r="G320" s="159">
        <v>229414</v>
      </c>
      <c r="H320" s="159">
        <f>+I320*3.4528</f>
        <v>0</v>
      </c>
      <c r="I320" s="161"/>
    </row>
    <row r="321" spans="1:9" ht="16.5" thickBot="1" x14ac:dyDescent="0.25">
      <c r="A321" s="163" t="s">
        <v>118</v>
      </c>
      <c r="B321" s="164">
        <f>+C321*3.4528</f>
        <v>98000.82239999999</v>
      </c>
      <c r="C321" s="164">
        <v>28383</v>
      </c>
      <c r="D321" s="164">
        <f>+E321*3.4528</f>
        <v>82000.547200000001</v>
      </c>
      <c r="E321" s="164">
        <v>23749</v>
      </c>
      <c r="F321" s="164">
        <f>+G321*3.4528</f>
        <v>0</v>
      </c>
      <c r="G321" s="164"/>
      <c r="H321" s="164">
        <f>+I321*3.4528</f>
        <v>16000.2752</v>
      </c>
      <c r="I321" s="165">
        <v>4634</v>
      </c>
    </row>
    <row r="322" spans="1:9" ht="15.75" x14ac:dyDescent="0.2">
      <c r="A322" s="153" t="s">
        <v>142</v>
      </c>
      <c r="B322" s="155">
        <f>+C322*3.4528</f>
        <v>49999.996800000001</v>
      </c>
      <c r="C322" s="155">
        <v>14481</v>
      </c>
      <c r="D322" s="155">
        <f>+E322*3.4528</f>
        <v>49999.996800000001</v>
      </c>
      <c r="E322" s="155">
        <v>14481</v>
      </c>
      <c r="F322" s="155">
        <f>+G322*3.4528</f>
        <v>0</v>
      </c>
      <c r="G322" s="155"/>
      <c r="H322" s="155">
        <f>+I322*3.4528</f>
        <v>0</v>
      </c>
      <c r="I322" s="156"/>
    </row>
    <row r="323" spans="1:9" ht="17.25" customHeight="1" thickBot="1" x14ac:dyDescent="0.25">
      <c r="A323" s="224" t="s">
        <v>471</v>
      </c>
      <c r="B323" s="225"/>
      <c r="C323" s="231">
        <v>99119</v>
      </c>
      <c r="D323" s="231">
        <v>342238</v>
      </c>
      <c r="E323" s="231">
        <v>99119</v>
      </c>
      <c r="F323" s="231">
        <v>261290</v>
      </c>
      <c r="G323" s="231">
        <v>75675</v>
      </c>
      <c r="H323" s="232"/>
      <c r="I323" s="233">
        <f>+I359+I423</f>
        <v>0</v>
      </c>
    </row>
    <row r="324" spans="1:9" ht="16.5" thickBot="1" x14ac:dyDescent="0.25">
      <c r="A324" s="234" t="s">
        <v>143</v>
      </c>
      <c r="B324" s="197">
        <f>+SUM(B325:B327)</f>
        <v>17567169.603199996</v>
      </c>
      <c r="C324" s="197">
        <f t="shared" ref="C324:I324" si="159">+SUM(C325:C327)</f>
        <v>5087804</v>
      </c>
      <c r="D324" s="197">
        <f t="shared" si="159"/>
        <v>17567170.102399997</v>
      </c>
      <c r="E324" s="197">
        <f t="shared" si="159"/>
        <v>5087804</v>
      </c>
      <c r="F324" s="197">
        <f t="shared" si="159"/>
        <v>2519345.8784000003</v>
      </c>
      <c r="G324" s="197">
        <f t="shared" si="159"/>
        <v>729653</v>
      </c>
      <c r="H324" s="235">
        <f t="shared" si="159"/>
        <v>0</v>
      </c>
      <c r="I324" s="236">
        <f t="shared" si="159"/>
        <v>0</v>
      </c>
    </row>
    <row r="325" spans="1:9" ht="31.5" x14ac:dyDescent="0.2">
      <c r="A325" s="179" t="s">
        <v>144</v>
      </c>
      <c r="B325" s="180">
        <f>+B330+B331+B339+B393</f>
        <v>3271869.7791999998</v>
      </c>
      <c r="C325" s="180">
        <f>+C330+C331+C336+C339+C393</f>
        <v>947599</v>
      </c>
      <c r="D325" s="180">
        <f t="shared" ref="D325:I325" si="160">+D330+D331+D336+D339+D393</f>
        <v>3271869.7791999998</v>
      </c>
      <c r="E325" s="180">
        <f t="shared" si="160"/>
        <v>947599</v>
      </c>
      <c r="F325" s="180">
        <f t="shared" si="160"/>
        <v>382546.07039999997</v>
      </c>
      <c r="G325" s="180">
        <f t="shared" si="160"/>
        <v>110793</v>
      </c>
      <c r="H325" s="180">
        <f t="shared" si="160"/>
        <v>0</v>
      </c>
      <c r="I325" s="181">
        <f t="shared" si="160"/>
        <v>0</v>
      </c>
    </row>
    <row r="326" spans="1:9" ht="15.75" x14ac:dyDescent="0.2">
      <c r="A326" s="206" t="s">
        <v>145</v>
      </c>
      <c r="B326" s="214">
        <f>+B403+B405+B409+B407</f>
        <v>387000.18239999999</v>
      </c>
      <c r="C326" s="214">
        <f>+C403+C405+C409+C407</f>
        <v>112083</v>
      </c>
      <c r="D326" s="214">
        <f t="shared" ref="D326:I326" si="161">+D403+D405+D409+D407</f>
        <v>387000.18239999999</v>
      </c>
      <c r="E326" s="214">
        <f t="shared" si="161"/>
        <v>112083</v>
      </c>
      <c r="F326" s="214">
        <f t="shared" si="161"/>
        <v>0</v>
      </c>
      <c r="G326" s="214">
        <f t="shared" si="161"/>
        <v>0</v>
      </c>
      <c r="H326" s="214">
        <f t="shared" si="161"/>
        <v>0</v>
      </c>
      <c r="I326" s="215">
        <f t="shared" si="161"/>
        <v>0</v>
      </c>
    </row>
    <row r="327" spans="1:9" ht="16.5" thickBot="1" x14ac:dyDescent="0.25">
      <c r="A327" s="182" t="s">
        <v>3</v>
      </c>
      <c r="B327" s="135">
        <f>+B328+B329+B332+B333+B337+B376+B398+B399+B400+B401+B402+B404+B406+B408+B334+B335+B336</f>
        <v>13908299.641599998</v>
      </c>
      <c r="C327" s="135">
        <f>+C328+C329+C332+C333+C337+C376+C398+C399+C400+C401+C402+C404+C406+C408+C334+C335</f>
        <v>4028122</v>
      </c>
      <c r="D327" s="135">
        <f t="shared" ref="D327:I327" si="162">+D328+D329+D332+D333+D337+D376+D398+D399+D400+D401+D402+D404+D406+D408+D334+D335</f>
        <v>13908300.140799999</v>
      </c>
      <c r="E327" s="135">
        <f t="shared" si="162"/>
        <v>4028122</v>
      </c>
      <c r="F327" s="135">
        <f t="shared" si="162"/>
        <v>2136799.8080000002</v>
      </c>
      <c r="G327" s="135">
        <f t="shared" si="162"/>
        <v>618860</v>
      </c>
      <c r="H327" s="135">
        <f t="shared" si="162"/>
        <v>0</v>
      </c>
      <c r="I327" s="138">
        <f t="shared" si="162"/>
        <v>0</v>
      </c>
    </row>
    <row r="328" spans="1:9" ht="31.5" x14ac:dyDescent="0.2">
      <c r="A328" s="174" t="s">
        <v>146</v>
      </c>
      <c r="B328" s="159">
        <f t="shared" ref="B328:B337" si="163">+C328*3.4528</f>
        <v>7799999.5007999996</v>
      </c>
      <c r="C328" s="175">
        <v>2259036</v>
      </c>
      <c r="D328" s="159">
        <v>7800000</v>
      </c>
      <c r="E328" s="175">
        <v>2259036</v>
      </c>
      <c r="F328" s="159">
        <f t="shared" ref="F328:F337" si="164">+G328*3.4528</f>
        <v>0</v>
      </c>
      <c r="G328" s="175"/>
      <c r="H328" s="159">
        <f t="shared" ref="H328:H337" si="165">+I328*3.4528</f>
        <v>0</v>
      </c>
      <c r="I328" s="161"/>
    </row>
    <row r="329" spans="1:9" ht="15.75" x14ac:dyDescent="0.2">
      <c r="A329" s="157" t="s">
        <v>147</v>
      </c>
      <c r="B329" s="159">
        <f t="shared" si="163"/>
        <v>717291.57759999996</v>
      </c>
      <c r="C329" s="159">
        <v>207742</v>
      </c>
      <c r="D329" s="159">
        <f t="shared" ref="D329:D337" si="166">+E329*3.4528</f>
        <v>717291.57759999996</v>
      </c>
      <c r="E329" s="159">
        <v>207742</v>
      </c>
      <c r="F329" s="159">
        <f t="shared" si="164"/>
        <v>540000.65599999996</v>
      </c>
      <c r="G329" s="159">
        <v>156395</v>
      </c>
      <c r="H329" s="159">
        <f t="shared" si="165"/>
        <v>0</v>
      </c>
      <c r="I329" s="161"/>
    </row>
    <row r="330" spans="1:9" ht="47.25" x14ac:dyDescent="0.2">
      <c r="A330" s="157" t="s">
        <v>148</v>
      </c>
      <c r="B330" s="159">
        <f t="shared" si="163"/>
        <v>630557.24159999995</v>
      </c>
      <c r="C330" s="159">
        <v>182622</v>
      </c>
      <c r="D330" s="159">
        <f t="shared" si="166"/>
        <v>630557.24159999995</v>
      </c>
      <c r="E330" s="159">
        <v>182622</v>
      </c>
      <c r="F330" s="159">
        <f t="shared" si="164"/>
        <v>0</v>
      </c>
      <c r="G330" s="159"/>
      <c r="H330" s="159">
        <f t="shared" si="165"/>
        <v>0</v>
      </c>
      <c r="I330" s="161"/>
    </row>
    <row r="331" spans="1:9" ht="15.75" x14ac:dyDescent="0.2">
      <c r="A331" s="157" t="s">
        <v>149</v>
      </c>
      <c r="B331" s="159">
        <f t="shared" si="163"/>
        <v>15762.031999999999</v>
      </c>
      <c r="C331" s="159">
        <v>4565</v>
      </c>
      <c r="D331" s="159">
        <f t="shared" si="166"/>
        <v>15762.031999999999</v>
      </c>
      <c r="E331" s="159">
        <v>4565</v>
      </c>
      <c r="F331" s="159">
        <f t="shared" si="164"/>
        <v>12033.008</v>
      </c>
      <c r="G331" s="159">
        <v>3485</v>
      </c>
      <c r="H331" s="159">
        <f t="shared" si="165"/>
        <v>0</v>
      </c>
      <c r="I331" s="161"/>
    </row>
    <row r="332" spans="1:9" ht="31.5" x14ac:dyDescent="0.2">
      <c r="A332" s="157" t="s">
        <v>150</v>
      </c>
      <c r="B332" s="159">
        <f t="shared" si="163"/>
        <v>96678.399999999994</v>
      </c>
      <c r="C332" s="159">
        <v>28000</v>
      </c>
      <c r="D332" s="159">
        <f t="shared" si="166"/>
        <v>96678.399999999994</v>
      </c>
      <c r="E332" s="159">
        <v>28000</v>
      </c>
      <c r="F332" s="159">
        <f t="shared" si="164"/>
        <v>0</v>
      </c>
      <c r="G332" s="159"/>
      <c r="H332" s="159">
        <f t="shared" si="165"/>
        <v>0</v>
      </c>
      <c r="I332" s="161"/>
    </row>
    <row r="333" spans="1:9" ht="15.75" x14ac:dyDescent="0.2">
      <c r="A333" s="157" t="s">
        <v>151</v>
      </c>
      <c r="B333" s="159">
        <f t="shared" si="163"/>
        <v>5994.0608000000002</v>
      </c>
      <c r="C333" s="159">
        <v>1736</v>
      </c>
      <c r="D333" s="159">
        <f t="shared" si="166"/>
        <v>5994.0608000000002</v>
      </c>
      <c r="E333" s="159">
        <v>1736</v>
      </c>
      <c r="F333" s="159">
        <f t="shared" si="164"/>
        <v>0</v>
      </c>
      <c r="G333" s="159"/>
      <c r="H333" s="159">
        <f t="shared" si="165"/>
        <v>0</v>
      </c>
      <c r="I333" s="161"/>
    </row>
    <row r="334" spans="1:9" ht="59.25" customHeight="1" x14ac:dyDescent="0.2">
      <c r="A334" s="157" t="s">
        <v>152</v>
      </c>
      <c r="B334" s="159">
        <f t="shared" si="163"/>
        <v>1999982.608</v>
      </c>
      <c r="C334" s="159">
        <v>579235</v>
      </c>
      <c r="D334" s="159">
        <f t="shared" si="166"/>
        <v>1999982.608</v>
      </c>
      <c r="E334" s="159">
        <v>579235</v>
      </c>
      <c r="F334" s="159">
        <f t="shared" si="164"/>
        <v>0</v>
      </c>
      <c r="G334" s="159"/>
      <c r="H334" s="159">
        <f t="shared" si="165"/>
        <v>0</v>
      </c>
      <c r="I334" s="161"/>
    </row>
    <row r="335" spans="1:9" ht="15.75" x14ac:dyDescent="0.2">
      <c r="A335" s="157" t="s">
        <v>153</v>
      </c>
      <c r="B335" s="159">
        <f t="shared" si="163"/>
        <v>54899.519999999997</v>
      </c>
      <c r="C335" s="159">
        <v>15900</v>
      </c>
      <c r="D335" s="159">
        <f t="shared" si="166"/>
        <v>54899.519999999997</v>
      </c>
      <c r="E335" s="159">
        <v>15900</v>
      </c>
      <c r="F335" s="159">
        <f t="shared" si="164"/>
        <v>28899.935999999998</v>
      </c>
      <c r="G335" s="159">
        <v>8370</v>
      </c>
      <c r="H335" s="159">
        <f t="shared" si="165"/>
        <v>0</v>
      </c>
      <c r="I335" s="161"/>
    </row>
    <row r="336" spans="1:9" ht="63" x14ac:dyDescent="0.2">
      <c r="A336" s="157" t="s">
        <v>154</v>
      </c>
      <c r="B336" s="159">
        <f t="shared" si="163"/>
        <v>0</v>
      </c>
      <c r="C336" s="159">
        <v>0</v>
      </c>
      <c r="D336" s="159">
        <f t="shared" si="166"/>
        <v>0</v>
      </c>
      <c r="E336" s="159"/>
      <c r="F336" s="159">
        <f t="shared" si="164"/>
        <v>0</v>
      </c>
      <c r="G336" s="159"/>
      <c r="H336" s="159">
        <f t="shared" si="165"/>
        <v>0</v>
      </c>
      <c r="I336" s="161"/>
    </row>
    <row r="337" spans="1:9" ht="32.25" thickBot="1" x14ac:dyDescent="0.25">
      <c r="A337" s="163" t="s">
        <v>155</v>
      </c>
      <c r="B337" s="159">
        <f t="shared" si="163"/>
        <v>0</v>
      </c>
      <c r="C337" s="164">
        <v>0</v>
      </c>
      <c r="D337" s="159">
        <f t="shared" si="166"/>
        <v>0</v>
      </c>
      <c r="E337" s="164"/>
      <c r="F337" s="159">
        <f t="shared" si="164"/>
        <v>0</v>
      </c>
      <c r="G337" s="164"/>
      <c r="H337" s="159">
        <f t="shared" si="165"/>
        <v>0</v>
      </c>
      <c r="I337" s="165"/>
    </row>
    <row r="338" spans="1:9" ht="16.5" thickBot="1" x14ac:dyDescent="0.25">
      <c r="A338" s="221" t="s">
        <v>156</v>
      </c>
      <c r="B338" s="237">
        <f>+B340+B375+B374</f>
        <v>1933201.9551999997</v>
      </c>
      <c r="C338" s="237">
        <f>+C340+C375+C374</f>
        <v>559894</v>
      </c>
      <c r="D338" s="237">
        <f t="shared" ref="D338:I338" si="167">+D340+D375+D374</f>
        <v>1933201.9551999997</v>
      </c>
      <c r="E338" s="237">
        <f t="shared" si="167"/>
        <v>559894</v>
      </c>
      <c r="F338" s="237">
        <f t="shared" si="167"/>
        <v>52499.824000000001</v>
      </c>
      <c r="G338" s="237">
        <f t="shared" si="167"/>
        <v>15205</v>
      </c>
      <c r="H338" s="237">
        <f t="shared" si="167"/>
        <v>0</v>
      </c>
      <c r="I338" s="238">
        <f t="shared" si="167"/>
        <v>0</v>
      </c>
    </row>
    <row r="339" spans="1:9" ht="31.5" x14ac:dyDescent="0.2">
      <c r="A339" s="174" t="s">
        <v>157</v>
      </c>
      <c r="B339" s="191">
        <f>+B340+B374+B391</f>
        <v>1827125.0335999997</v>
      </c>
      <c r="C339" s="191">
        <f t="shared" ref="C339:I339" si="168">+C340+C374+C391</f>
        <v>529172</v>
      </c>
      <c r="D339" s="191">
        <f t="shared" si="168"/>
        <v>1827125.0335999997</v>
      </c>
      <c r="E339" s="191">
        <f t="shared" si="168"/>
        <v>529172</v>
      </c>
      <c r="F339" s="191">
        <f t="shared" si="168"/>
        <v>52499.824000000001</v>
      </c>
      <c r="G339" s="191">
        <f t="shared" si="168"/>
        <v>15205</v>
      </c>
      <c r="H339" s="191">
        <f t="shared" si="168"/>
        <v>0</v>
      </c>
      <c r="I339" s="212">
        <f t="shared" si="168"/>
        <v>0</v>
      </c>
    </row>
    <row r="340" spans="1:9" ht="15.75" x14ac:dyDescent="0.2">
      <c r="A340" s="157" t="s">
        <v>158</v>
      </c>
      <c r="B340" s="239">
        <f>+SUM(B341:B373)</f>
        <v>1449433.6479999998</v>
      </c>
      <c r="C340" s="239">
        <f t="shared" ref="C340:I340" si="169">+SUM(C341:C373)</f>
        <v>419785</v>
      </c>
      <c r="D340" s="239">
        <f t="shared" si="169"/>
        <v>1449433.6479999998</v>
      </c>
      <c r="E340" s="239">
        <f t="shared" si="169"/>
        <v>419785</v>
      </c>
      <c r="F340" s="239">
        <f t="shared" si="169"/>
        <v>0</v>
      </c>
      <c r="G340" s="239">
        <f t="shared" si="169"/>
        <v>0</v>
      </c>
      <c r="H340" s="239">
        <f t="shared" si="169"/>
        <v>0</v>
      </c>
      <c r="I340" s="240">
        <f t="shared" si="169"/>
        <v>0</v>
      </c>
    </row>
    <row r="341" spans="1:9" ht="15.75" x14ac:dyDescent="0.2">
      <c r="A341" s="157" t="s">
        <v>159</v>
      </c>
      <c r="B341" s="159">
        <f t="shared" ref="B341:B373" si="170">+C341*3.4528</f>
        <v>235118.416</v>
      </c>
      <c r="C341" s="159">
        <v>68095</v>
      </c>
      <c r="D341" s="159">
        <f t="shared" ref="D341:D373" si="171">+E341*3.4528</f>
        <v>235118.416</v>
      </c>
      <c r="E341" s="159">
        <v>68095</v>
      </c>
      <c r="F341" s="159">
        <f t="shared" ref="F341:F374" si="172">+G341*3.4528</f>
        <v>0</v>
      </c>
      <c r="G341" s="159"/>
      <c r="H341" s="159">
        <f t="shared" ref="H341:H374" si="173">+I341*3.4528</f>
        <v>0</v>
      </c>
      <c r="I341" s="161"/>
    </row>
    <row r="342" spans="1:9" ht="15.75" x14ac:dyDescent="0.2">
      <c r="A342" s="157" t="s">
        <v>160</v>
      </c>
      <c r="B342" s="159">
        <f t="shared" si="170"/>
        <v>140183.67999999999</v>
      </c>
      <c r="C342" s="159">
        <v>40600</v>
      </c>
      <c r="D342" s="159">
        <f t="shared" si="171"/>
        <v>140183.67999999999</v>
      </c>
      <c r="E342" s="159">
        <v>40600</v>
      </c>
      <c r="F342" s="159">
        <f t="shared" si="172"/>
        <v>0</v>
      </c>
      <c r="G342" s="159"/>
      <c r="H342" s="159">
        <f t="shared" si="173"/>
        <v>0</v>
      </c>
      <c r="I342" s="161"/>
    </row>
    <row r="343" spans="1:9" ht="15.75" x14ac:dyDescent="0.2">
      <c r="A343" s="157" t="s">
        <v>161</v>
      </c>
      <c r="B343" s="159">
        <f t="shared" si="170"/>
        <v>187038.17600000001</v>
      </c>
      <c r="C343" s="159">
        <v>54170</v>
      </c>
      <c r="D343" s="159">
        <f t="shared" si="171"/>
        <v>187038.17600000001</v>
      </c>
      <c r="E343" s="159">
        <v>54170</v>
      </c>
      <c r="F343" s="159">
        <f t="shared" si="172"/>
        <v>0</v>
      </c>
      <c r="G343" s="159"/>
      <c r="H343" s="159">
        <f t="shared" si="173"/>
        <v>0</v>
      </c>
      <c r="I343" s="161"/>
    </row>
    <row r="344" spans="1:9" ht="31.5" x14ac:dyDescent="0.2">
      <c r="A344" s="157" t="s">
        <v>162</v>
      </c>
      <c r="B344" s="159">
        <f t="shared" si="170"/>
        <v>67440.089599999992</v>
      </c>
      <c r="C344" s="159">
        <v>19532</v>
      </c>
      <c r="D344" s="159">
        <f t="shared" si="171"/>
        <v>67440.089599999992</v>
      </c>
      <c r="E344" s="159">
        <v>19532</v>
      </c>
      <c r="F344" s="159">
        <f t="shared" si="172"/>
        <v>0</v>
      </c>
      <c r="G344" s="159"/>
      <c r="H344" s="159">
        <f t="shared" si="173"/>
        <v>0</v>
      </c>
      <c r="I344" s="161"/>
    </row>
    <row r="345" spans="1:9" ht="31.5" x14ac:dyDescent="0.2">
      <c r="A345" s="157" t="s">
        <v>163</v>
      </c>
      <c r="B345" s="159">
        <f t="shared" si="170"/>
        <v>73762.166400000002</v>
      </c>
      <c r="C345" s="159">
        <v>21363</v>
      </c>
      <c r="D345" s="159">
        <f t="shared" si="171"/>
        <v>73762.166400000002</v>
      </c>
      <c r="E345" s="159">
        <v>21363</v>
      </c>
      <c r="F345" s="159">
        <f t="shared" si="172"/>
        <v>0</v>
      </c>
      <c r="G345" s="159"/>
      <c r="H345" s="159">
        <f t="shared" si="173"/>
        <v>0</v>
      </c>
      <c r="I345" s="161"/>
    </row>
    <row r="346" spans="1:9" ht="15.75" x14ac:dyDescent="0.2">
      <c r="A346" s="157" t="s">
        <v>164</v>
      </c>
      <c r="B346" s="159">
        <f t="shared" si="170"/>
        <v>31814.099200000001</v>
      </c>
      <c r="C346" s="159">
        <v>9214</v>
      </c>
      <c r="D346" s="159">
        <f t="shared" si="171"/>
        <v>31814.099200000001</v>
      </c>
      <c r="E346" s="159">
        <v>9214</v>
      </c>
      <c r="F346" s="159">
        <f t="shared" si="172"/>
        <v>0</v>
      </c>
      <c r="G346" s="159"/>
      <c r="H346" s="159">
        <f t="shared" si="173"/>
        <v>0</v>
      </c>
      <c r="I346" s="161"/>
    </row>
    <row r="347" spans="1:9" ht="31.5" x14ac:dyDescent="0.2">
      <c r="A347" s="157" t="s">
        <v>165</v>
      </c>
      <c r="B347" s="159">
        <f t="shared" si="170"/>
        <v>60679.5072</v>
      </c>
      <c r="C347" s="159">
        <v>17574</v>
      </c>
      <c r="D347" s="159">
        <f t="shared" si="171"/>
        <v>60679.5072</v>
      </c>
      <c r="E347" s="159">
        <v>17574</v>
      </c>
      <c r="F347" s="159">
        <f t="shared" si="172"/>
        <v>0</v>
      </c>
      <c r="G347" s="159"/>
      <c r="H347" s="159">
        <f t="shared" si="173"/>
        <v>0</v>
      </c>
      <c r="I347" s="161"/>
    </row>
    <row r="348" spans="1:9" ht="31.5" x14ac:dyDescent="0.2">
      <c r="A348" s="157" t="s">
        <v>166</v>
      </c>
      <c r="B348" s="159">
        <f t="shared" si="170"/>
        <v>58897.862399999998</v>
      </c>
      <c r="C348" s="159">
        <v>17058</v>
      </c>
      <c r="D348" s="159">
        <f t="shared" si="171"/>
        <v>58897.862399999998</v>
      </c>
      <c r="E348" s="159">
        <v>17058</v>
      </c>
      <c r="F348" s="159">
        <f t="shared" si="172"/>
        <v>0</v>
      </c>
      <c r="G348" s="159"/>
      <c r="H348" s="159">
        <f t="shared" si="173"/>
        <v>0</v>
      </c>
      <c r="I348" s="161"/>
    </row>
    <row r="349" spans="1:9" ht="15.75" x14ac:dyDescent="0.2">
      <c r="A349" s="157" t="s">
        <v>167</v>
      </c>
      <c r="B349" s="159">
        <f t="shared" si="170"/>
        <v>11642.8416</v>
      </c>
      <c r="C349" s="159">
        <v>3372</v>
      </c>
      <c r="D349" s="159">
        <f t="shared" si="171"/>
        <v>11642.8416</v>
      </c>
      <c r="E349" s="159">
        <v>3372</v>
      </c>
      <c r="F349" s="159">
        <f t="shared" si="172"/>
        <v>0</v>
      </c>
      <c r="G349" s="159"/>
      <c r="H349" s="159">
        <f t="shared" si="173"/>
        <v>0</v>
      </c>
      <c r="I349" s="161"/>
    </row>
    <row r="350" spans="1:9" ht="15.75" x14ac:dyDescent="0.2">
      <c r="A350" s="157" t="s">
        <v>168</v>
      </c>
      <c r="B350" s="159">
        <f t="shared" si="170"/>
        <v>1070.3679999999999</v>
      </c>
      <c r="C350" s="159">
        <v>310</v>
      </c>
      <c r="D350" s="159">
        <f t="shared" si="171"/>
        <v>1070.3679999999999</v>
      </c>
      <c r="E350" s="159">
        <v>310</v>
      </c>
      <c r="F350" s="159">
        <f t="shared" si="172"/>
        <v>0</v>
      </c>
      <c r="G350" s="159"/>
      <c r="H350" s="159">
        <f t="shared" si="173"/>
        <v>0</v>
      </c>
      <c r="I350" s="161"/>
    </row>
    <row r="351" spans="1:9" ht="31.5" x14ac:dyDescent="0.2">
      <c r="A351" s="157" t="s">
        <v>169</v>
      </c>
      <c r="B351" s="159">
        <f t="shared" si="170"/>
        <v>7482.2175999999999</v>
      </c>
      <c r="C351" s="159">
        <v>2167</v>
      </c>
      <c r="D351" s="159">
        <f t="shared" si="171"/>
        <v>7482.2175999999999</v>
      </c>
      <c r="E351" s="159">
        <v>2167</v>
      </c>
      <c r="F351" s="159">
        <f t="shared" si="172"/>
        <v>0</v>
      </c>
      <c r="G351" s="159"/>
      <c r="H351" s="159">
        <f t="shared" si="173"/>
        <v>0</v>
      </c>
      <c r="I351" s="161"/>
    </row>
    <row r="352" spans="1:9" ht="31.5" x14ac:dyDescent="0.2">
      <c r="A352" s="157" t="s">
        <v>170</v>
      </c>
      <c r="B352" s="159">
        <f t="shared" si="170"/>
        <v>2019.8879999999999</v>
      </c>
      <c r="C352" s="159">
        <v>585</v>
      </c>
      <c r="D352" s="159">
        <f t="shared" si="171"/>
        <v>2019.8879999999999</v>
      </c>
      <c r="E352" s="159">
        <v>585</v>
      </c>
      <c r="F352" s="159">
        <f t="shared" si="172"/>
        <v>0</v>
      </c>
      <c r="G352" s="159"/>
      <c r="H352" s="159">
        <f t="shared" si="173"/>
        <v>0</v>
      </c>
      <c r="I352" s="161"/>
    </row>
    <row r="353" spans="1:9" ht="15.75" x14ac:dyDescent="0.2">
      <c r="A353" s="157" t="s">
        <v>171</v>
      </c>
      <c r="B353" s="159">
        <f t="shared" si="170"/>
        <v>24642.633599999997</v>
      </c>
      <c r="C353" s="159">
        <v>7137</v>
      </c>
      <c r="D353" s="159">
        <f t="shared" si="171"/>
        <v>24642.633599999997</v>
      </c>
      <c r="E353" s="159">
        <v>7137</v>
      </c>
      <c r="F353" s="159">
        <f t="shared" si="172"/>
        <v>0</v>
      </c>
      <c r="G353" s="159"/>
      <c r="H353" s="159">
        <f t="shared" si="173"/>
        <v>0</v>
      </c>
      <c r="I353" s="161"/>
    </row>
    <row r="354" spans="1:9" ht="31.5" x14ac:dyDescent="0.2">
      <c r="A354" s="157" t="s">
        <v>172</v>
      </c>
      <c r="B354" s="159">
        <f t="shared" si="170"/>
        <v>31499.894399999997</v>
      </c>
      <c r="C354" s="159">
        <v>9123</v>
      </c>
      <c r="D354" s="159">
        <f t="shared" si="171"/>
        <v>31499.894399999997</v>
      </c>
      <c r="E354" s="159">
        <v>9123</v>
      </c>
      <c r="F354" s="159">
        <f t="shared" si="172"/>
        <v>0</v>
      </c>
      <c r="G354" s="159"/>
      <c r="H354" s="159">
        <f t="shared" si="173"/>
        <v>0</v>
      </c>
      <c r="I354" s="161"/>
    </row>
    <row r="355" spans="1:9" ht="15.75" x14ac:dyDescent="0.2">
      <c r="A355" s="157" t="s">
        <v>173</v>
      </c>
      <c r="B355" s="159">
        <f t="shared" si="170"/>
        <v>96889.020799999998</v>
      </c>
      <c r="C355" s="159">
        <v>28061</v>
      </c>
      <c r="D355" s="159">
        <f t="shared" si="171"/>
        <v>96889.020799999998</v>
      </c>
      <c r="E355" s="159">
        <v>28061</v>
      </c>
      <c r="F355" s="159">
        <f t="shared" si="172"/>
        <v>0</v>
      </c>
      <c r="G355" s="159"/>
      <c r="H355" s="159">
        <f t="shared" si="173"/>
        <v>0</v>
      </c>
      <c r="I355" s="161"/>
    </row>
    <row r="356" spans="1:9" ht="31.5" x14ac:dyDescent="0.2">
      <c r="A356" s="157" t="s">
        <v>174</v>
      </c>
      <c r="B356" s="159">
        <f t="shared" si="170"/>
        <v>77943.507199999993</v>
      </c>
      <c r="C356" s="159">
        <v>22574</v>
      </c>
      <c r="D356" s="159">
        <f t="shared" si="171"/>
        <v>77943.507199999993</v>
      </c>
      <c r="E356" s="159">
        <v>22574</v>
      </c>
      <c r="F356" s="159">
        <f t="shared" si="172"/>
        <v>0</v>
      </c>
      <c r="G356" s="159"/>
      <c r="H356" s="159">
        <f t="shared" si="173"/>
        <v>0</v>
      </c>
      <c r="I356" s="161"/>
    </row>
    <row r="357" spans="1:9" ht="31.5" x14ac:dyDescent="0.2">
      <c r="A357" s="157" t="s">
        <v>175</v>
      </c>
      <c r="B357" s="159">
        <f t="shared" si="170"/>
        <v>94182.025599999994</v>
      </c>
      <c r="C357" s="159">
        <v>27277</v>
      </c>
      <c r="D357" s="159">
        <f t="shared" si="171"/>
        <v>94182.025599999994</v>
      </c>
      <c r="E357" s="159">
        <v>27277</v>
      </c>
      <c r="F357" s="159">
        <f t="shared" si="172"/>
        <v>0</v>
      </c>
      <c r="G357" s="159"/>
      <c r="H357" s="159">
        <f t="shared" si="173"/>
        <v>0</v>
      </c>
      <c r="I357" s="161"/>
    </row>
    <row r="358" spans="1:9" ht="15.75" x14ac:dyDescent="0.2">
      <c r="A358" s="157" t="s">
        <v>176</v>
      </c>
      <c r="B358" s="159">
        <f t="shared" si="170"/>
        <v>34206.889600000002</v>
      </c>
      <c r="C358" s="159">
        <v>9907</v>
      </c>
      <c r="D358" s="159">
        <f t="shared" si="171"/>
        <v>34206.889600000002</v>
      </c>
      <c r="E358" s="159">
        <v>9907</v>
      </c>
      <c r="F358" s="159">
        <f t="shared" si="172"/>
        <v>0</v>
      </c>
      <c r="G358" s="159"/>
      <c r="H358" s="159">
        <f t="shared" si="173"/>
        <v>0</v>
      </c>
      <c r="I358" s="161"/>
    </row>
    <row r="359" spans="1:9" ht="31.5" x14ac:dyDescent="0.2">
      <c r="A359" s="157" t="s">
        <v>226</v>
      </c>
      <c r="B359" s="159">
        <f t="shared" si="170"/>
        <v>0</v>
      </c>
      <c r="C359" s="159">
        <v>0</v>
      </c>
      <c r="D359" s="159">
        <f t="shared" si="171"/>
        <v>0</v>
      </c>
      <c r="E359" s="159">
        <v>0</v>
      </c>
      <c r="F359" s="159">
        <f t="shared" si="172"/>
        <v>0</v>
      </c>
      <c r="G359" s="159"/>
      <c r="H359" s="159">
        <f t="shared" si="173"/>
        <v>0</v>
      </c>
      <c r="I359" s="161"/>
    </row>
    <row r="360" spans="1:9" ht="15.75" x14ac:dyDescent="0.2">
      <c r="A360" s="157" t="s">
        <v>177</v>
      </c>
      <c r="B360" s="159">
        <f t="shared" si="170"/>
        <v>34990.675199999998</v>
      </c>
      <c r="C360" s="159">
        <v>10134</v>
      </c>
      <c r="D360" s="159">
        <f t="shared" si="171"/>
        <v>34990.675199999998</v>
      </c>
      <c r="E360" s="159">
        <v>10134</v>
      </c>
      <c r="F360" s="159">
        <f t="shared" si="172"/>
        <v>0</v>
      </c>
      <c r="G360" s="159"/>
      <c r="H360" s="159">
        <f t="shared" si="173"/>
        <v>0</v>
      </c>
      <c r="I360" s="161"/>
    </row>
    <row r="361" spans="1:9" ht="15.75" x14ac:dyDescent="0.2">
      <c r="A361" s="157" t="s">
        <v>178</v>
      </c>
      <c r="B361" s="159">
        <f t="shared" si="170"/>
        <v>36547.887999999999</v>
      </c>
      <c r="C361" s="159">
        <v>10585</v>
      </c>
      <c r="D361" s="159">
        <f t="shared" si="171"/>
        <v>36547.887999999999</v>
      </c>
      <c r="E361" s="159">
        <v>10585</v>
      </c>
      <c r="F361" s="159">
        <f t="shared" si="172"/>
        <v>0</v>
      </c>
      <c r="G361" s="159"/>
      <c r="H361" s="159">
        <f t="shared" si="173"/>
        <v>0</v>
      </c>
      <c r="I361" s="161"/>
    </row>
    <row r="362" spans="1:9" ht="15.75" x14ac:dyDescent="0.2">
      <c r="A362" s="157" t="s">
        <v>179</v>
      </c>
      <c r="B362" s="159">
        <f t="shared" si="170"/>
        <v>40791.379199999996</v>
      </c>
      <c r="C362" s="159">
        <v>11814</v>
      </c>
      <c r="D362" s="159">
        <f t="shared" si="171"/>
        <v>40791.379199999996</v>
      </c>
      <c r="E362" s="159">
        <v>11814</v>
      </c>
      <c r="F362" s="159">
        <f t="shared" si="172"/>
        <v>0</v>
      </c>
      <c r="G362" s="159"/>
      <c r="H362" s="159">
        <f t="shared" si="173"/>
        <v>0</v>
      </c>
      <c r="I362" s="161"/>
    </row>
    <row r="363" spans="1:9" ht="15.75" x14ac:dyDescent="0.2">
      <c r="A363" s="157" t="s">
        <v>180</v>
      </c>
      <c r="B363" s="159">
        <f t="shared" si="170"/>
        <v>34862.921600000001</v>
      </c>
      <c r="C363" s="159">
        <v>10097</v>
      </c>
      <c r="D363" s="159">
        <f t="shared" si="171"/>
        <v>34862.921600000001</v>
      </c>
      <c r="E363" s="159">
        <v>10097</v>
      </c>
      <c r="F363" s="159">
        <f t="shared" si="172"/>
        <v>0</v>
      </c>
      <c r="G363" s="159"/>
      <c r="H363" s="159">
        <f t="shared" si="173"/>
        <v>0</v>
      </c>
      <c r="I363" s="161"/>
    </row>
    <row r="364" spans="1:9" ht="15.75" x14ac:dyDescent="0.2">
      <c r="A364" s="157" t="s">
        <v>181</v>
      </c>
      <c r="B364" s="159">
        <f t="shared" si="170"/>
        <v>38056.761599999998</v>
      </c>
      <c r="C364" s="159">
        <v>11022</v>
      </c>
      <c r="D364" s="159">
        <f t="shared" si="171"/>
        <v>38056.761599999998</v>
      </c>
      <c r="E364" s="159">
        <v>11022</v>
      </c>
      <c r="F364" s="159">
        <f t="shared" si="172"/>
        <v>0</v>
      </c>
      <c r="G364" s="159"/>
      <c r="H364" s="159">
        <f t="shared" si="173"/>
        <v>0</v>
      </c>
      <c r="I364" s="161"/>
    </row>
    <row r="365" spans="1:9" ht="31.5" x14ac:dyDescent="0.2">
      <c r="A365" s="157" t="s">
        <v>227</v>
      </c>
      <c r="B365" s="159">
        <f t="shared" si="170"/>
        <v>0</v>
      </c>
      <c r="C365" s="159"/>
      <c r="D365" s="159">
        <f t="shared" si="171"/>
        <v>0</v>
      </c>
      <c r="E365" s="159"/>
      <c r="F365" s="159">
        <f t="shared" si="172"/>
        <v>0</v>
      </c>
      <c r="G365" s="159"/>
      <c r="H365" s="159">
        <f t="shared" si="173"/>
        <v>0</v>
      </c>
      <c r="I365" s="161"/>
    </row>
    <row r="366" spans="1:9" ht="31.5" x14ac:dyDescent="0.2">
      <c r="A366" s="157" t="s">
        <v>228</v>
      </c>
      <c r="B366" s="159">
        <f t="shared" si="170"/>
        <v>11083.487999999999</v>
      </c>
      <c r="C366" s="159">
        <v>3210</v>
      </c>
      <c r="D366" s="159">
        <f t="shared" si="171"/>
        <v>11083.487999999999</v>
      </c>
      <c r="E366" s="159">
        <v>3210</v>
      </c>
      <c r="F366" s="159">
        <f t="shared" si="172"/>
        <v>0</v>
      </c>
      <c r="G366" s="159"/>
      <c r="H366" s="159">
        <f t="shared" si="173"/>
        <v>0</v>
      </c>
      <c r="I366" s="161"/>
    </row>
    <row r="367" spans="1:9" ht="15.75" x14ac:dyDescent="0.2">
      <c r="A367" s="157" t="s">
        <v>182</v>
      </c>
      <c r="B367" s="159">
        <f t="shared" si="170"/>
        <v>2202.8863999999999</v>
      </c>
      <c r="C367" s="159">
        <v>638</v>
      </c>
      <c r="D367" s="159">
        <f t="shared" si="171"/>
        <v>2202.8863999999999</v>
      </c>
      <c r="E367" s="159">
        <v>638</v>
      </c>
      <c r="F367" s="159">
        <f t="shared" si="172"/>
        <v>0</v>
      </c>
      <c r="G367" s="159"/>
      <c r="H367" s="159">
        <f t="shared" si="173"/>
        <v>0</v>
      </c>
      <c r="I367" s="161"/>
    </row>
    <row r="368" spans="1:9" ht="15.75" x14ac:dyDescent="0.2">
      <c r="A368" s="157" t="s">
        <v>183</v>
      </c>
      <c r="B368" s="159">
        <f t="shared" si="170"/>
        <v>6266.8319999999994</v>
      </c>
      <c r="C368" s="159">
        <v>1815</v>
      </c>
      <c r="D368" s="159">
        <f t="shared" si="171"/>
        <v>6266.8319999999994</v>
      </c>
      <c r="E368" s="159">
        <v>1815</v>
      </c>
      <c r="F368" s="159">
        <f t="shared" si="172"/>
        <v>0</v>
      </c>
      <c r="G368" s="159"/>
      <c r="H368" s="159">
        <f t="shared" si="173"/>
        <v>0</v>
      </c>
      <c r="I368" s="161"/>
    </row>
    <row r="369" spans="1:9" ht="15.75" x14ac:dyDescent="0.2">
      <c r="A369" s="157" t="s">
        <v>184</v>
      </c>
      <c r="B369" s="159">
        <f t="shared" si="170"/>
        <v>2244.3199999999997</v>
      </c>
      <c r="C369" s="159">
        <v>650</v>
      </c>
      <c r="D369" s="159">
        <f t="shared" si="171"/>
        <v>2244.3199999999997</v>
      </c>
      <c r="E369" s="159">
        <v>650</v>
      </c>
      <c r="F369" s="159">
        <f t="shared" si="172"/>
        <v>0</v>
      </c>
      <c r="G369" s="159"/>
      <c r="H369" s="159">
        <f t="shared" si="173"/>
        <v>0</v>
      </c>
      <c r="I369" s="161"/>
    </row>
    <row r="370" spans="1:9" ht="15.75" x14ac:dyDescent="0.2">
      <c r="A370" s="157" t="s">
        <v>185</v>
      </c>
      <c r="B370" s="159">
        <f t="shared" si="170"/>
        <v>3007.3887999999997</v>
      </c>
      <c r="C370" s="159">
        <v>871</v>
      </c>
      <c r="D370" s="159">
        <f t="shared" si="171"/>
        <v>3007.3887999999997</v>
      </c>
      <c r="E370" s="159">
        <v>871</v>
      </c>
      <c r="F370" s="159">
        <f t="shared" si="172"/>
        <v>0</v>
      </c>
      <c r="G370" s="159"/>
      <c r="H370" s="159">
        <f t="shared" si="173"/>
        <v>0</v>
      </c>
      <c r="I370" s="161"/>
    </row>
    <row r="371" spans="1:9" ht="31.5" x14ac:dyDescent="0.2">
      <c r="A371" s="157" t="s">
        <v>186</v>
      </c>
      <c r="B371" s="159">
        <f t="shared" si="170"/>
        <v>1312.0639999999999</v>
      </c>
      <c r="C371" s="159">
        <v>380</v>
      </c>
      <c r="D371" s="159">
        <f t="shared" si="171"/>
        <v>1312.0639999999999</v>
      </c>
      <c r="E371" s="159">
        <v>380</v>
      </c>
      <c r="F371" s="159">
        <f t="shared" si="172"/>
        <v>0</v>
      </c>
      <c r="G371" s="159"/>
      <c r="H371" s="159">
        <f t="shared" si="173"/>
        <v>0</v>
      </c>
      <c r="I371" s="161"/>
    </row>
    <row r="372" spans="1:9" ht="31.5" x14ac:dyDescent="0.2">
      <c r="A372" s="157" t="s">
        <v>229</v>
      </c>
      <c r="B372" s="159">
        <f t="shared" si="170"/>
        <v>776.88</v>
      </c>
      <c r="C372" s="159">
        <v>225</v>
      </c>
      <c r="D372" s="159">
        <f t="shared" si="171"/>
        <v>776.88</v>
      </c>
      <c r="E372" s="159">
        <v>225</v>
      </c>
      <c r="F372" s="159">
        <f t="shared" si="172"/>
        <v>0</v>
      </c>
      <c r="G372" s="159"/>
      <c r="H372" s="159">
        <f t="shared" si="173"/>
        <v>0</v>
      </c>
      <c r="I372" s="161"/>
    </row>
    <row r="373" spans="1:9" ht="15.75" x14ac:dyDescent="0.2">
      <c r="A373" s="157" t="s">
        <v>187</v>
      </c>
      <c r="B373" s="159">
        <f t="shared" si="170"/>
        <v>776.88</v>
      </c>
      <c r="C373" s="159">
        <v>225</v>
      </c>
      <c r="D373" s="159">
        <f t="shared" si="171"/>
        <v>776.88</v>
      </c>
      <c r="E373" s="159">
        <v>225</v>
      </c>
      <c r="F373" s="159">
        <f t="shared" si="172"/>
        <v>0</v>
      </c>
      <c r="G373" s="159"/>
      <c r="H373" s="159">
        <f t="shared" si="173"/>
        <v>0</v>
      </c>
      <c r="I373" s="161"/>
    </row>
    <row r="374" spans="1:9" ht="31.5" x14ac:dyDescent="0.2">
      <c r="A374" s="157" t="s">
        <v>188</v>
      </c>
      <c r="B374" s="159">
        <v>307420</v>
      </c>
      <c r="C374" s="159">
        <v>89035</v>
      </c>
      <c r="D374" s="159">
        <v>307420</v>
      </c>
      <c r="E374" s="159">
        <v>89035</v>
      </c>
      <c r="F374" s="159">
        <f t="shared" si="172"/>
        <v>0</v>
      </c>
      <c r="G374" s="159"/>
      <c r="H374" s="159">
        <f t="shared" si="173"/>
        <v>0</v>
      </c>
      <c r="I374" s="161"/>
    </row>
    <row r="375" spans="1:9" ht="15.75" x14ac:dyDescent="0.2">
      <c r="A375" s="157" t="s">
        <v>233</v>
      </c>
      <c r="B375" s="239">
        <f>+B376+B391</f>
        <v>176348.30719999998</v>
      </c>
      <c r="C375" s="239">
        <f>+C376+C391</f>
        <v>51074</v>
      </c>
      <c r="D375" s="239">
        <f t="shared" ref="D375:I375" si="174">+D376+D391</f>
        <v>176348.30719999998</v>
      </c>
      <c r="E375" s="239">
        <f t="shared" si="174"/>
        <v>51074</v>
      </c>
      <c r="F375" s="239">
        <f t="shared" si="174"/>
        <v>52499.824000000001</v>
      </c>
      <c r="G375" s="239">
        <f t="shared" si="174"/>
        <v>15205</v>
      </c>
      <c r="H375" s="239">
        <f t="shared" si="174"/>
        <v>0</v>
      </c>
      <c r="I375" s="240">
        <f t="shared" si="174"/>
        <v>0</v>
      </c>
    </row>
    <row r="376" spans="1:9" ht="31.5" x14ac:dyDescent="0.2">
      <c r="A376" s="157" t="s">
        <v>189</v>
      </c>
      <c r="B376" s="239">
        <f>+SUM(B377:B390)</f>
        <v>106076.92159999999</v>
      </c>
      <c r="C376" s="239">
        <f t="shared" ref="C376:I376" si="175">+SUM(C377:C390)</f>
        <v>30722</v>
      </c>
      <c r="D376" s="239">
        <f t="shared" si="175"/>
        <v>106076.92159999999</v>
      </c>
      <c r="E376" s="239">
        <f t="shared" si="175"/>
        <v>30722</v>
      </c>
      <c r="F376" s="239">
        <f t="shared" si="175"/>
        <v>0</v>
      </c>
      <c r="G376" s="239">
        <f t="shared" si="175"/>
        <v>0</v>
      </c>
      <c r="H376" s="239">
        <f t="shared" si="175"/>
        <v>0</v>
      </c>
      <c r="I376" s="240">
        <f t="shared" si="175"/>
        <v>0</v>
      </c>
    </row>
    <row r="377" spans="1:9" ht="31.5" x14ac:dyDescent="0.2">
      <c r="A377" s="157" t="s">
        <v>190</v>
      </c>
      <c r="B377" s="159">
        <f t="shared" ref="B377:B391" si="176">+C377*3.4528</f>
        <v>22229.126399999997</v>
      </c>
      <c r="C377" s="159">
        <v>6438</v>
      </c>
      <c r="D377" s="159">
        <f t="shared" ref="D377:D391" si="177">+E377*3.4528</f>
        <v>22229.126399999997</v>
      </c>
      <c r="E377" s="159">
        <v>6438</v>
      </c>
      <c r="F377" s="159">
        <f t="shared" ref="F377:F391" si="178">+G377*3.4528</f>
        <v>0</v>
      </c>
      <c r="G377" s="159"/>
      <c r="H377" s="159">
        <f t="shared" ref="H377:H391" si="179">+I377*3.4528</f>
        <v>0</v>
      </c>
      <c r="I377" s="161"/>
    </row>
    <row r="378" spans="1:9" ht="31.5" x14ac:dyDescent="0.2">
      <c r="A378" s="157" t="s">
        <v>191</v>
      </c>
      <c r="B378" s="159">
        <f t="shared" si="176"/>
        <v>7982.8735999999999</v>
      </c>
      <c r="C378" s="159">
        <v>2312</v>
      </c>
      <c r="D378" s="159">
        <f t="shared" si="177"/>
        <v>7982.8735999999999</v>
      </c>
      <c r="E378" s="159">
        <v>2312</v>
      </c>
      <c r="F378" s="159">
        <f t="shared" si="178"/>
        <v>0</v>
      </c>
      <c r="G378" s="159"/>
      <c r="H378" s="159">
        <f t="shared" si="179"/>
        <v>0</v>
      </c>
      <c r="I378" s="161"/>
    </row>
    <row r="379" spans="1:9" ht="31.5" x14ac:dyDescent="0.2">
      <c r="A379" s="157" t="s">
        <v>192</v>
      </c>
      <c r="B379" s="159">
        <f t="shared" si="176"/>
        <v>9004.902399999999</v>
      </c>
      <c r="C379" s="159">
        <v>2608</v>
      </c>
      <c r="D379" s="159">
        <f t="shared" si="177"/>
        <v>9004.902399999999</v>
      </c>
      <c r="E379" s="159">
        <v>2608</v>
      </c>
      <c r="F379" s="159">
        <f t="shared" si="178"/>
        <v>0</v>
      </c>
      <c r="G379" s="159"/>
      <c r="H379" s="159">
        <f t="shared" si="179"/>
        <v>0</v>
      </c>
      <c r="I379" s="161"/>
    </row>
    <row r="380" spans="1:9" ht="31.5" x14ac:dyDescent="0.2">
      <c r="A380" s="157" t="s">
        <v>193</v>
      </c>
      <c r="B380" s="159">
        <f t="shared" si="176"/>
        <v>3815.3440000000001</v>
      </c>
      <c r="C380" s="159">
        <v>1105</v>
      </c>
      <c r="D380" s="159">
        <f t="shared" si="177"/>
        <v>3815.3440000000001</v>
      </c>
      <c r="E380" s="159">
        <v>1105</v>
      </c>
      <c r="F380" s="159">
        <f t="shared" si="178"/>
        <v>0</v>
      </c>
      <c r="G380" s="159"/>
      <c r="H380" s="159">
        <f t="shared" si="179"/>
        <v>0</v>
      </c>
      <c r="I380" s="161"/>
    </row>
    <row r="381" spans="1:9" ht="31.5" x14ac:dyDescent="0.2">
      <c r="A381" s="157" t="s">
        <v>194</v>
      </c>
      <c r="B381" s="159">
        <f t="shared" si="176"/>
        <v>7278.5023999999994</v>
      </c>
      <c r="C381" s="159">
        <v>2108</v>
      </c>
      <c r="D381" s="159">
        <f t="shared" si="177"/>
        <v>7278.5023999999994</v>
      </c>
      <c r="E381" s="159">
        <v>2108</v>
      </c>
      <c r="F381" s="159">
        <f t="shared" si="178"/>
        <v>0</v>
      </c>
      <c r="G381" s="159"/>
      <c r="H381" s="159">
        <f t="shared" si="179"/>
        <v>0</v>
      </c>
      <c r="I381" s="161"/>
    </row>
    <row r="382" spans="1:9" ht="31.5" x14ac:dyDescent="0.2">
      <c r="A382" s="157" t="s">
        <v>195</v>
      </c>
      <c r="B382" s="159">
        <f t="shared" si="176"/>
        <v>7064.4287999999997</v>
      </c>
      <c r="C382" s="159">
        <v>2046</v>
      </c>
      <c r="D382" s="159">
        <f t="shared" si="177"/>
        <v>7064.4287999999997</v>
      </c>
      <c r="E382" s="159">
        <v>2046</v>
      </c>
      <c r="F382" s="159">
        <f t="shared" si="178"/>
        <v>0</v>
      </c>
      <c r="G382" s="159"/>
      <c r="H382" s="159">
        <f t="shared" si="179"/>
        <v>0</v>
      </c>
      <c r="I382" s="161"/>
    </row>
    <row r="383" spans="1:9" ht="31.5" x14ac:dyDescent="0.2">
      <c r="A383" s="157" t="s">
        <v>196</v>
      </c>
      <c r="B383" s="159">
        <f t="shared" si="176"/>
        <v>3318.1407999999997</v>
      </c>
      <c r="C383" s="159">
        <v>961</v>
      </c>
      <c r="D383" s="159">
        <f t="shared" si="177"/>
        <v>3318.1407999999997</v>
      </c>
      <c r="E383" s="159">
        <v>961</v>
      </c>
      <c r="F383" s="159">
        <f t="shared" si="178"/>
        <v>0</v>
      </c>
      <c r="G383" s="159"/>
      <c r="H383" s="159">
        <f t="shared" si="179"/>
        <v>0</v>
      </c>
      <c r="I383" s="161"/>
    </row>
    <row r="384" spans="1:9" ht="31.5" x14ac:dyDescent="0.2">
      <c r="A384" s="157" t="s">
        <v>197</v>
      </c>
      <c r="B384" s="159">
        <f t="shared" si="176"/>
        <v>3760.0991999999997</v>
      </c>
      <c r="C384" s="159">
        <v>1089</v>
      </c>
      <c r="D384" s="159">
        <f t="shared" si="177"/>
        <v>3760.0991999999997</v>
      </c>
      <c r="E384" s="159">
        <v>1089</v>
      </c>
      <c r="F384" s="159">
        <f t="shared" si="178"/>
        <v>0</v>
      </c>
      <c r="G384" s="159"/>
      <c r="H384" s="159">
        <f t="shared" si="179"/>
        <v>0</v>
      </c>
      <c r="I384" s="161"/>
    </row>
    <row r="385" spans="1:9" ht="15.75" x14ac:dyDescent="0.2">
      <c r="A385" s="157" t="s">
        <v>198</v>
      </c>
      <c r="B385" s="159">
        <f t="shared" si="176"/>
        <v>12478.4192</v>
      </c>
      <c r="C385" s="159">
        <v>3614</v>
      </c>
      <c r="D385" s="159">
        <f t="shared" si="177"/>
        <v>12478.4192</v>
      </c>
      <c r="E385" s="159">
        <v>3614</v>
      </c>
      <c r="F385" s="159">
        <f t="shared" si="178"/>
        <v>0</v>
      </c>
      <c r="G385" s="159"/>
      <c r="H385" s="159">
        <f t="shared" si="179"/>
        <v>0</v>
      </c>
      <c r="I385" s="161"/>
    </row>
    <row r="386" spans="1:9" ht="31.5" x14ac:dyDescent="0.2">
      <c r="A386" s="157" t="s">
        <v>199</v>
      </c>
      <c r="B386" s="159">
        <f t="shared" si="176"/>
        <v>11335.5424</v>
      </c>
      <c r="C386" s="159">
        <v>3283</v>
      </c>
      <c r="D386" s="159">
        <f t="shared" si="177"/>
        <v>11335.5424</v>
      </c>
      <c r="E386" s="159">
        <v>3283</v>
      </c>
      <c r="F386" s="159">
        <f t="shared" si="178"/>
        <v>0</v>
      </c>
      <c r="G386" s="159"/>
      <c r="H386" s="159">
        <f t="shared" si="179"/>
        <v>0</v>
      </c>
      <c r="I386" s="161"/>
    </row>
    <row r="387" spans="1:9" ht="15.75" x14ac:dyDescent="0.2">
      <c r="A387" s="157" t="s">
        <v>200</v>
      </c>
      <c r="B387" s="159">
        <f t="shared" si="176"/>
        <v>4219.3216000000002</v>
      </c>
      <c r="C387" s="159">
        <v>1222</v>
      </c>
      <c r="D387" s="159">
        <f t="shared" si="177"/>
        <v>4219.3216000000002</v>
      </c>
      <c r="E387" s="159">
        <v>1222</v>
      </c>
      <c r="F387" s="159">
        <f t="shared" si="178"/>
        <v>0</v>
      </c>
      <c r="G387" s="159"/>
      <c r="H387" s="159">
        <f t="shared" si="179"/>
        <v>0</v>
      </c>
      <c r="I387" s="161"/>
    </row>
    <row r="388" spans="1:9" ht="15.75" x14ac:dyDescent="0.2">
      <c r="A388" s="157" t="s">
        <v>201</v>
      </c>
      <c r="B388" s="159">
        <f t="shared" si="176"/>
        <v>4333.2640000000001</v>
      </c>
      <c r="C388" s="159">
        <v>1255</v>
      </c>
      <c r="D388" s="159">
        <f t="shared" si="177"/>
        <v>4333.2640000000001</v>
      </c>
      <c r="E388" s="159">
        <v>1255</v>
      </c>
      <c r="F388" s="159">
        <f t="shared" si="178"/>
        <v>0</v>
      </c>
      <c r="G388" s="159"/>
      <c r="H388" s="159">
        <f t="shared" si="179"/>
        <v>0</v>
      </c>
      <c r="I388" s="161"/>
    </row>
    <row r="389" spans="1:9" ht="15.75" x14ac:dyDescent="0.2">
      <c r="A389" s="157" t="s">
        <v>202</v>
      </c>
      <c r="B389" s="159">
        <f t="shared" si="176"/>
        <v>4443.7536</v>
      </c>
      <c r="C389" s="159">
        <v>1287</v>
      </c>
      <c r="D389" s="159">
        <f t="shared" si="177"/>
        <v>4443.7536</v>
      </c>
      <c r="E389" s="159">
        <v>1287</v>
      </c>
      <c r="F389" s="159">
        <f t="shared" si="178"/>
        <v>0</v>
      </c>
      <c r="G389" s="159"/>
      <c r="H389" s="159">
        <f t="shared" si="179"/>
        <v>0</v>
      </c>
      <c r="I389" s="161"/>
    </row>
    <row r="390" spans="1:9" ht="31.5" x14ac:dyDescent="0.2">
      <c r="A390" s="157" t="s">
        <v>203</v>
      </c>
      <c r="B390" s="159">
        <f t="shared" si="176"/>
        <v>4813.2031999999999</v>
      </c>
      <c r="C390" s="159">
        <v>1394</v>
      </c>
      <c r="D390" s="159">
        <f t="shared" si="177"/>
        <v>4813.2031999999999</v>
      </c>
      <c r="E390" s="159">
        <v>1394</v>
      </c>
      <c r="F390" s="159">
        <f t="shared" si="178"/>
        <v>0</v>
      </c>
      <c r="G390" s="159"/>
      <c r="H390" s="159">
        <f t="shared" si="179"/>
        <v>0</v>
      </c>
      <c r="I390" s="161"/>
    </row>
    <row r="391" spans="1:9" ht="31.5" x14ac:dyDescent="0.2">
      <c r="A391" s="157" t="s">
        <v>204</v>
      </c>
      <c r="B391" s="159">
        <f t="shared" si="176"/>
        <v>70271.385599999994</v>
      </c>
      <c r="C391" s="159">
        <v>20352</v>
      </c>
      <c r="D391" s="159">
        <f t="shared" si="177"/>
        <v>70271.385599999994</v>
      </c>
      <c r="E391" s="159">
        <v>20352</v>
      </c>
      <c r="F391" s="159">
        <f t="shared" si="178"/>
        <v>52499.824000000001</v>
      </c>
      <c r="G391" s="159">
        <v>15205</v>
      </c>
      <c r="H391" s="159">
        <f t="shared" si="179"/>
        <v>0</v>
      </c>
      <c r="I391" s="161"/>
    </row>
    <row r="392" spans="1:9" ht="15.75" x14ac:dyDescent="0.2">
      <c r="A392" s="157" t="s">
        <v>205</v>
      </c>
      <c r="B392" s="239">
        <f>+B394+B395</f>
        <v>798425.47199999995</v>
      </c>
      <c r="C392" s="239">
        <f t="shared" ref="C392:I392" si="180">+C394+C395</f>
        <v>231240</v>
      </c>
      <c r="D392" s="239">
        <f t="shared" si="180"/>
        <v>798425.47199999995</v>
      </c>
      <c r="E392" s="239">
        <f t="shared" si="180"/>
        <v>231240</v>
      </c>
      <c r="F392" s="239">
        <f t="shared" si="180"/>
        <v>318013.23839999997</v>
      </c>
      <c r="G392" s="239">
        <f t="shared" si="180"/>
        <v>92103</v>
      </c>
      <c r="H392" s="239">
        <f t="shared" si="180"/>
        <v>0</v>
      </c>
      <c r="I392" s="240">
        <f t="shared" si="180"/>
        <v>0</v>
      </c>
    </row>
    <row r="393" spans="1:9" ht="31.5" x14ac:dyDescent="0.2">
      <c r="A393" s="157" t="s">
        <v>206</v>
      </c>
      <c r="B393" s="239">
        <f>+B394+B395</f>
        <v>798425.47199999995</v>
      </c>
      <c r="C393" s="239">
        <f t="shared" ref="C393:I393" si="181">+C394+C395</f>
        <v>231240</v>
      </c>
      <c r="D393" s="239">
        <f t="shared" si="181"/>
        <v>798425.47199999995</v>
      </c>
      <c r="E393" s="239">
        <f t="shared" si="181"/>
        <v>231240</v>
      </c>
      <c r="F393" s="239">
        <f t="shared" si="181"/>
        <v>318013.23839999997</v>
      </c>
      <c r="G393" s="239">
        <f t="shared" si="181"/>
        <v>92103</v>
      </c>
      <c r="H393" s="239">
        <f t="shared" si="181"/>
        <v>0</v>
      </c>
      <c r="I393" s="240">
        <f t="shared" si="181"/>
        <v>0</v>
      </c>
    </row>
    <row r="394" spans="1:9" ht="26.25" customHeight="1" x14ac:dyDescent="0.2">
      <c r="A394" s="157" t="s">
        <v>457</v>
      </c>
      <c r="B394" s="159">
        <f>+C394*3.4528</f>
        <v>405082.49599999998</v>
      </c>
      <c r="C394" s="159">
        <v>117320</v>
      </c>
      <c r="D394" s="159">
        <f>+E394*3.4528</f>
        <v>405082.49599999998</v>
      </c>
      <c r="E394" s="159">
        <v>117320</v>
      </c>
      <c r="F394" s="159">
        <f>+G394*3.4528</f>
        <v>309267.29599999997</v>
      </c>
      <c r="G394" s="159">
        <v>89570</v>
      </c>
      <c r="H394" s="159">
        <f>+I394*3.4528</f>
        <v>0</v>
      </c>
      <c r="I394" s="161"/>
    </row>
    <row r="395" spans="1:9" ht="31.5" x14ac:dyDescent="0.2">
      <c r="A395" s="157" t="s">
        <v>207</v>
      </c>
      <c r="B395" s="239">
        <f t="shared" ref="B395:I395" si="182">+SUM(B396:B397)</f>
        <v>393342.97599999997</v>
      </c>
      <c r="C395" s="239">
        <f t="shared" si="182"/>
        <v>113920</v>
      </c>
      <c r="D395" s="239">
        <f t="shared" si="182"/>
        <v>393342.97599999997</v>
      </c>
      <c r="E395" s="239">
        <f t="shared" si="182"/>
        <v>113920</v>
      </c>
      <c r="F395" s="239">
        <f t="shared" si="182"/>
        <v>8745.9423999999999</v>
      </c>
      <c r="G395" s="239">
        <f t="shared" si="182"/>
        <v>2533</v>
      </c>
      <c r="H395" s="239">
        <f t="shared" si="182"/>
        <v>0</v>
      </c>
      <c r="I395" s="240">
        <f t="shared" si="182"/>
        <v>0</v>
      </c>
    </row>
    <row r="396" spans="1:9" ht="31.5" x14ac:dyDescent="0.2">
      <c r="A396" s="157" t="s">
        <v>208</v>
      </c>
      <c r="B396" s="159">
        <f t="shared" ref="B396:B409" si="183">+C396*3.4528</f>
        <v>381886.58559999999</v>
      </c>
      <c r="C396" s="159">
        <v>110602</v>
      </c>
      <c r="D396" s="159">
        <f t="shared" ref="D396:D409" si="184">+E396*3.4528</f>
        <v>381886.58559999999</v>
      </c>
      <c r="E396" s="159">
        <v>110602</v>
      </c>
      <c r="F396" s="159">
        <f t="shared" ref="F396:F409" si="185">+G396*3.4528</f>
        <v>0</v>
      </c>
      <c r="G396" s="159"/>
      <c r="H396" s="159">
        <f t="shared" ref="H396:H409" si="186">+I396*3.4528</f>
        <v>0</v>
      </c>
      <c r="I396" s="161"/>
    </row>
    <row r="397" spans="1:9" ht="15.75" x14ac:dyDescent="0.2">
      <c r="A397" s="157" t="s">
        <v>209</v>
      </c>
      <c r="B397" s="159">
        <f t="shared" si="183"/>
        <v>11456.3904</v>
      </c>
      <c r="C397" s="159">
        <v>3318</v>
      </c>
      <c r="D397" s="159">
        <f t="shared" si="184"/>
        <v>11456.3904</v>
      </c>
      <c r="E397" s="159">
        <v>3318</v>
      </c>
      <c r="F397" s="159">
        <f t="shared" si="185"/>
        <v>8745.9423999999999</v>
      </c>
      <c r="G397" s="159">
        <v>2533</v>
      </c>
      <c r="H397" s="159">
        <f t="shared" si="186"/>
        <v>0</v>
      </c>
      <c r="I397" s="161"/>
    </row>
    <row r="398" spans="1:9" ht="31.5" x14ac:dyDescent="0.2">
      <c r="A398" s="157" t="s">
        <v>210</v>
      </c>
      <c r="B398" s="159">
        <f t="shared" si="183"/>
        <v>154996.19199999998</v>
      </c>
      <c r="C398" s="159">
        <v>44890</v>
      </c>
      <c r="D398" s="159">
        <f t="shared" si="184"/>
        <v>154996.19199999998</v>
      </c>
      <c r="E398" s="159">
        <v>44890</v>
      </c>
      <c r="F398" s="159">
        <f t="shared" si="185"/>
        <v>0</v>
      </c>
      <c r="G398" s="159"/>
      <c r="H398" s="159">
        <f t="shared" si="186"/>
        <v>0</v>
      </c>
      <c r="I398" s="161"/>
    </row>
    <row r="399" spans="1:9" ht="15.75" x14ac:dyDescent="0.2">
      <c r="A399" s="157" t="s">
        <v>211</v>
      </c>
      <c r="B399" s="159">
        <f t="shared" si="183"/>
        <v>24200.675199999998</v>
      </c>
      <c r="C399" s="159">
        <v>7009</v>
      </c>
      <c r="D399" s="159">
        <f t="shared" si="184"/>
        <v>24200.675199999998</v>
      </c>
      <c r="E399" s="159">
        <v>7009</v>
      </c>
      <c r="F399" s="159">
        <f t="shared" si="185"/>
        <v>0</v>
      </c>
      <c r="G399" s="159"/>
      <c r="H399" s="159">
        <f t="shared" si="186"/>
        <v>0</v>
      </c>
      <c r="I399" s="161"/>
    </row>
    <row r="400" spans="1:9" ht="39.75" customHeight="1" x14ac:dyDescent="0.2">
      <c r="A400" s="157" t="s">
        <v>212</v>
      </c>
      <c r="B400" s="159">
        <f t="shared" si="183"/>
        <v>21600.716799999998</v>
      </c>
      <c r="C400" s="159">
        <v>6256</v>
      </c>
      <c r="D400" s="159">
        <f t="shared" si="184"/>
        <v>21600.716799999998</v>
      </c>
      <c r="E400" s="159">
        <v>6256</v>
      </c>
      <c r="F400" s="159">
        <f t="shared" si="185"/>
        <v>0</v>
      </c>
      <c r="G400" s="159"/>
      <c r="H400" s="159">
        <f t="shared" si="186"/>
        <v>0</v>
      </c>
      <c r="I400" s="161"/>
    </row>
    <row r="401" spans="1:9" ht="31.5" x14ac:dyDescent="0.2">
      <c r="A401" s="157" t="s">
        <v>213</v>
      </c>
      <c r="B401" s="159">
        <f t="shared" si="183"/>
        <v>652579.19999999995</v>
      </c>
      <c r="C401" s="159">
        <v>189000</v>
      </c>
      <c r="D401" s="159">
        <f t="shared" si="184"/>
        <v>652579.19999999995</v>
      </c>
      <c r="E401" s="159">
        <v>189000</v>
      </c>
      <c r="F401" s="159">
        <f t="shared" si="185"/>
        <v>0</v>
      </c>
      <c r="G401" s="159"/>
      <c r="H401" s="159">
        <f t="shared" si="186"/>
        <v>0</v>
      </c>
      <c r="I401" s="161"/>
    </row>
    <row r="402" spans="1:9" ht="15.75" x14ac:dyDescent="0.2">
      <c r="A402" s="157" t="s">
        <v>214</v>
      </c>
      <c r="B402" s="159">
        <f>+C402*3.4528</f>
        <v>366601.04</v>
      </c>
      <c r="C402" s="159">
        <v>106175</v>
      </c>
      <c r="D402" s="159">
        <f t="shared" si="184"/>
        <v>366601.04</v>
      </c>
      <c r="E402" s="159">
        <v>106175</v>
      </c>
      <c r="F402" s="159">
        <f t="shared" si="185"/>
        <v>275799.30559999996</v>
      </c>
      <c r="G402" s="159">
        <v>79877</v>
      </c>
      <c r="H402" s="159">
        <f t="shared" si="186"/>
        <v>0</v>
      </c>
      <c r="I402" s="161"/>
    </row>
    <row r="403" spans="1:9" ht="31.5" x14ac:dyDescent="0.2">
      <c r="A403" s="157" t="s">
        <v>215</v>
      </c>
      <c r="B403" s="159">
        <f t="shared" si="183"/>
        <v>29997.9264</v>
      </c>
      <c r="C403" s="159">
        <v>8688</v>
      </c>
      <c r="D403" s="159">
        <f t="shared" si="184"/>
        <v>29997.9264</v>
      </c>
      <c r="E403" s="159">
        <v>8688</v>
      </c>
      <c r="F403" s="159">
        <f t="shared" si="185"/>
        <v>0</v>
      </c>
      <c r="G403" s="159"/>
      <c r="H403" s="159">
        <f t="shared" si="186"/>
        <v>0</v>
      </c>
      <c r="I403" s="161"/>
    </row>
    <row r="404" spans="1:9" ht="15.75" x14ac:dyDescent="0.2">
      <c r="A404" s="157" t="s">
        <v>216</v>
      </c>
      <c r="B404" s="159">
        <f t="shared" si="183"/>
        <v>714998.91839999997</v>
      </c>
      <c r="C404" s="159">
        <v>207078</v>
      </c>
      <c r="D404" s="159">
        <f t="shared" si="184"/>
        <v>714998.91839999997</v>
      </c>
      <c r="E404" s="159">
        <v>207078</v>
      </c>
      <c r="F404" s="159">
        <f t="shared" si="185"/>
        <v>470298.98239999998</v>
      </c>
      <c r="G404" s="159">
        <v>136208</v>
      </c>
      <c r="H404" s="159">
        <f t="shared" si="186"/>
        <v>0</v>
      </c>
      <c r="I404" s="161"/>
    </row>
    <row r="405" spans="1:9" ht="31.5" x14ac:dyDescent="0.2">
      <c r="A405" s="157" t="s">
        <v>217</v>
      </c>
      <c r="B405" s="159">
        <f t="shared" si="183"/>
        <v>140000.68159999998</v>
      </c>
      <c r="C405" s="159">
        <v>40547</v>
      </c>
      <c r="D405" s="159">
        <f t="shared" si="184"/>
        <v>140000.68159999998</v>
      </c>
      <c r="E405" s="159">
        <v>40547</v>
      </c>
      <c r="F405" s="159">
        <f t="shared" si="185"/>
        <v>0</v>
      </c>
      <c r="G405" s="159"/>
      <c r="H405" s="159">
        <f t="shared" si="186"/>
        <v>0</v>
      </c>
      <c r="I405" s="161"/>
    </row>
    <row r="406" spans="1:9" ht="15.75" x14ac:dyDescent="0.2">
      <c r="A406" s="157" t="s">
        <v>218</v>
      </c>
      <c r="B406" s="159">
        <f t="shared" si="183"/>
        <v>860800.304</v>
      </c>
      <c r="C406" s="159">
        <v>249305</v>
      </c>
      <c r="D406" s="159">
        <f t="shared" si="184"/>
        <v>860800.304</v>
      </c>
      <c r="E406" s="159">
        <v>249305</v>
      </c>
      <c r="F406" s="159">
        <f t="shared" si="185"/>
        <v>591599.29920000001</v>
      </c>
      <c r="G406" s="159">
        <v>171339</v>
      </c>
      <c r="H406" s="159">
        <f t="shared" si="186"/>
        <v>0</v>
      </c>
      <c r="I406" s="161"/>
    </row>
    <row r="407" spans="1:9" ht="31.5" x14ac:dyDescent="0.2">
      <c r="A407" s="157" t="s">
        <v>450</v>
      </c>
      <c r="B407" s="159">
        <f t="shared" si="183"/>
        <v>199999.9872</v>
      </c>
      <c r="C407" s="159">
        <v>57924</v>
      </c>
      <c r="D407" s="159">
        <f t="shared" si="184"/>
        <v>199999.9872</v>
      </c>
      <c r="E407" s="159">
        <v>57924</v>
      </c>
      <c r="F407" s="159"/>
      <c r="G407" s="159"/>
      <c r="H407" s="159"/>
      <c r="I407" s="161"/>
    </row>
    <row r="408" spans="1:9" ht="31.5" x14ac:dyDescent="0.2">
      <c r="A408" s="157" t="s">
        <v>219</v>
      </c>
      <c r="B408" s="159">
        <f t="shared" si="183"/>
        <v>331600.00640000001</v>
      </c>
      <c r="C408" s="159">
        <v>96038</v>
      </c>
      <c r="D408" s="159">
        <f t="shared" si="184"/>
        <v>331600.00640000001</v>
      </c>
      <c r="E408" s="159">
        <v>96038</v>
      </c>
      <c r="F408" s="159">
        <f t="shared" si="185"/>
        <v>230201.62879999998</v>
      </c>
      <c r="G408" s="159">
        <v>66671</v>
      </c>
      <c r="H408" s="159">
        <f t="shared" si="186"/>
        <v>0</v>
      </c>
      <c r="I408" s="161"/>
    </row>
    <row r="409" spans="1:9" ht="48" thickBot="1" x14ac:dyDescent="0.25">
      <c r="A409" s="163" t="s">
        <v>220</v>
      </c>
      <c r="B409" s="159">
        <f t="shared" si="183"/>
        <v>17001.587199999998</v>
      </c>
      <c r="C409" s="164">
        <v>4924</v>
      </c>
      <c r="D409" s="159">
        <f t="shared" si="184"/>
        <v>17001.587199999998</v>
      </c>
      <c r="E409" s="164">
        <v>4924</v>
      </c>
      <c r="F409" s="159">
        <f t="shared" si="185"/>
        <v>0</v>
      </c>
      <c r="G409" s="164"/>
      <c r="H409" s="159">
        <f t="shared" si="186"/>
        <v>0</v>
      </c>
      <c r="I409" s="165"/>
    </row>
    <row r="410" spans="1:9" ht="16.5" thickBot="1" x14ac:dyDescent="0.25">
      <c r="A410" s="166" t="s">
        <v>465</v>
      </c>
      <c r="B410" s="167">
        <f t="shared" ref="B410:I410" si="187">+SUM(B411:B418)</f>
        <v>80198909.148479998</v>
      </c>
      <c r="C410" s="129">
        <f t="shared" si="187"/>
        <v>23326328.600000001</v>
      </c>
      <c r="D410" s="167">
        <f t="shared" si="187"/>
        <v>76525222.588480011</v>
      </c>
      <c r="E410" s="129">
        <f t="shared" si="187"/>
        <v>23021590.600000001</v>
      </c>
      <c r="F410" s="129">
        <f t="shared" si="187"/>
        <v>36720822.846079998</v>
      </c>
      <c r="G410" s="129">
        <f t="shared" si="187"/>
        <v>10635085.6</v>
      </c>
      <c r="H410" s="167">
        <f t="shared" si="187"/>
        <v>1052198.3759999999</v>
      </c>
      <c r="I410" s="178">
        <f t="shared" si="187"/>
        <v>304738</v>
      </c>
    </row>
    <row r="411" spans="1:9" ht="31.5" x14ac:dyDescent="0.2">
      <c r="A411" s="179" t="s">
        <v>221</v>
      </c>
      <c r="B411" s="180">
        <f t="shared" ref="B411:I411" si="188">+B6+B50+B54+B59+B90+B325</f>
        <v>7194235.2764799995</v>
      </c>
      <c r="C411" s="186">
        <f t="shared" si="188"/>
        <v>2104083.6</v>
      </c>
      <c r="D411" s="180">
        <f t="shared" si="188"/>
        <v>7264979.6956799999</v>
      </c>
      <c r="E411" s="186">
        <f t="shared" si="188"/>
        <v>2104083.6</v>
      </c>
      <c r="F411" s="180">
        <f t="shared" si="188"/>
        <v>2471409.2012800002</v>
      </c>
      <c r="G411" s="186">
        <f t="shared" si="188"/>
        <v>715769.6</v>
      </c>
      <c r="H411" s="180">
        <f t="shared" si="188"/>
        <v>0</v>
      </c>
      <c r="I411" s="181">
        <f t="shared" si="188"/>
        <v>0</v>
      </c>
    </row>
    <row r="412" spans="1:9" ht="15.75" x14ac:dyDescent="0.2">
      <c r="A412" s="206" t="s">
        <v>83</v>
      </c>
      <c r="B412" s="214">
        <f t="shared" ref="B412:I412" si="189">+B117</f>
        <v>25433580.307199996</v>
      </c>
      <c r="C412" s="214">
        <f t="shared" si="189"/>
        <v>7366074</v>
      </c>
      <c r="D412" s="214">
        <f t="shared" si="189"/>
        <v>22108260.134399999</v>
      </c>
      <c r="E412" s="214">
        <f t="shared" si="189"/>
        <v>7261349</v>
      </c>
      <c r="F412" s="214">
        <f t="shared" si="189"/>
        <v>17419051.436799999</v>
      </c>
      <c r="G412" s="214">
        <f t="shared" si="189"/>
        <v>5044906</v>
      </c>
      <c r="H412" s="214">
        <f t="shared" si="189"/>
        <v>361594.48000000004</v>
      </c>
      <c r="I412" s="215">
        <f t="shared" si="189"/>
        <v>104725</v>
      </c>
    </row>
    <row r="413" spans="1:9" ht="31.5" x14ac:dyDescent="0.2">
      <c r="A413" s="206" t="s">
        <v>222</v>
      </c>
      <c r="B413" s="214">
        <f t="shared" ref="B413:I413" si="190">+B101+B119+B326</f>
        <v>1506663.808</v>
      </c>
      <c r="C413" s="214">
        <f t="shared" si="190"/>
        <v>436360</v>
      </c>
      <c r="D413" s="214">
        <f t="shared" si="190"/>
        <v>1482659.9424000001</v>
      </c>
      <c r="E413" s="214">
        <f t="shared" si="190"/>
        <v>429408</v>
      </c>
      <c r="F413" s="214">
        <f t="shared" si="190"/>
        <v>0</v>
      </c>
      <c r="G413" s="214">
        <f t="shared" si="190"/>
        <v>0</v>
      </c>
      <c r="H413" s="214">
        <f t="shared" si="190"/>
        <v>24003.865600000001</v>
      </c>
      <c r="I413" s="215">
        <f t="shared" si="190"/>
        <v>6952</v>
      </c>
    </row>
    <row r="414" spans="1:9" ht="15.75" x14ac:dyDescent="0.2">
      <c r="A414" s="206" t="s">
        <v>4</v>
      </c>
      <c r="B414" s="214">
        <f t="shared" ref="B414:I414" si="191">+B8+B120+B102</f>
        <v>61335.539199999999</v>
      </c>
      <c r="C414" s="214">
        <f t="shared" si="191"/>
        <v>17764</v>
      </c>
      <c r="D414" s="214">
        <f t="shared" si="191"/>
        <v>61335.539199999999</v>
      </c>
      <c r="E414" s="214">
        <f t="shared" si="191"/>
        <v>17764</v>
      </c>
      <c r="F414" s="214">
        <f t="shared" si="191"/>
        <v>0</v>
      </c>
      <c r="G414" s="214">
        <f t="shared" si="191"/>
        <v>0</v>
      </c>
      <c r="H414" s="214">
        <f t="shared" si="191"/>
        <v>0</v>
      </c>
      <c r="I414" s="215">
        <f t="shared" si="191"/>
        <v>0</v>
      </c>
    </row>
    <row r="415" spans="1:9" ht="15.75" x14ac:dyDescent="0.2">
      <c r="A415" s="206" t="s">
        <v>84</v>
      </c>
      <c r="B415" s="214">
        <f>+B7+B60+B68+B71+B94+B96+B97+B98+B100+B118+B327-B115-B98</f>
        <v>45185861.343999997</v>
      </c>
      <c r="C415" s="214">
        <f t="shared" ref="C415:I415" si="192">+C7+C55+C60+C68+C71+C91+C100+C118+C122+C327</f>
        <v>13165360</v>
      </c>
      <c r="D415" s="214">
        <f t="shared" si="192"/>
        <v>45040754.387199998</v>
      </c>
      <c r="E415" s="214">
        <f t="shared" si="192"/>
        <v>13044704</v>
      </c>
      <c r="F415" s="214">
        <f t="shared" si="192"/>
        <v>16614962.732800001</v>
      </c>
      <c r="G415" s="214">
        <f t="shared" si="192"/>
        <v>4812026</v>
      </c>
      <c r="H415" s="214">
        <f t="shared" si="192"/>
        <v>416600.04639999999</v>
      </c>
      <c r="I415" s="215">
        <f t="shared" si="192"/>
        <v>120656</v>
      </c>
    </row>
    <row r="416" spans="1:9" ht="31.5" x14ac:dyDescent="0.2">
      <c r="A416" s="206" t="s">
        <v>223</v>
      </c>
      <c r="B416" s="214">
        <f t="shared" ref="B416:I416" si="193">+B222</f>
        <v>539348.07679999992</v>
      </c>
      <c r="C416" s="214">
        <f t="shared" si="193"/>
        <v>156206</v>
      </c>
      <c r="D416" s="214">
        <f t="shared" si="193"/>
        <v>539348.07679999992</v>
      </c>
      <c r="E416" s="214">
        <f t="shared" si="193"/>
        <v>156206</v>
      </c>
      <c r="F416" s="214">
        <f t="shared" si="193"/>
        <v>215399.47519999999</v>
      </c>
      <c r="G416" s="214">
        <f t="shared" si="193"/>
        <v>62384</v>
      </c>
      <c r="H416" s="214">
        <f t="shared" si="193"/>
        <v>0</v>
      </c>
      <c r="I416" s="215">
        <f t="shared" si="193"/>
        <v>0</v>
      </c>
    </row>
    <row r="417" spans="1:9" ht="31.5" x14ac:dyDescent="0.2">
      <c r="A417" s="206" t="s">
        <v>117</v>
      </c>
      <c r="B417" s="214">
        <f t="shared" ref="B417:I417" si="194">+B165</f>
        <v>27884.8128</v>
      </c>
      <c r="C417" s="214">
        <f t="shared" si="194"/>
        <v>8076</v>
      </c>
      <c r="D417" s="214">
        <f t="shared" si="194"/>
        <v>27884.8128</v>
      </c>
      <c r="E417" s="214">
        <f t="shared" si="194"/>
        <v>8076</v>
      </c>
      <c r="F417" s="214">
        <f t="shared" si="194"/>
        <v>0</v>
      </c>
      <c r="G417" s="214">
        <f t="shared" si="194"/>
        <v>0</v>
      </c>
      <c r="H417" s="214">
        <f t="shared" si="194"/>
        <v>0</v>
      </c>
      <c r="I417" s="215">
        <f t="shared" si="194"/>
        <v>0</v>
      </c>
    </row>
    <row r="418" spans="1:9" ht="16.5" thickBot="1" x14ac:dyDescent="0.25">
      <c r="A418" s="182" t="s">
        <v>224</v>
      </c>
      <c r="B418" s="135">
        <f t="shared" ref="B418:I418" si="195">+B115+B98</f>
        <v>249999.984</v>
      </c>
      <c r="C418" s="135">
        <f t="shared" si="195"/>
        <v>72405</v>
      </c>
      <c r="D418" s="135">
        <f t="shared" si="195"/>
        <v>0</v>
      </c>
      <c r="E418" s="135">
        <f t="shared" si="195"/>
        <v>0</v>
      </c>
      <c r="F418" s="135">
        <f t="shared" si="195"/>
        <v>0</v>
      </c>
      <c r="G418" s="135">
        <f t="shared" si="195"/>
        <v>0</v>
      </c>
      <c r="H418" s="135">
        <f t="shared" si="195"/>
        <v>249999.984</v>
      </c>
      <c r="I418" s="138">
        <f t="shared" si="195"/>
        <v>72405</v>
      </c>
    </row>
    <row r="420" spans="1:9" x14ac:dyDescent="0.2">
      <c r="C420" s="241"/>
    </row>
    <row r="421" spans="1:9" x14ac:dyDescent="0.2">
      <c r="C421" s="241"/>
    </row>
    <row r="422" spans="1:9" x14ac:dyDescent="0.2">
      <c r="C422" s="241"/>
    </row>
  </sheetData>
  <sheetProtection selectLockedCells="1"/>
  <mergeCells count="11">
    <mergeCell ref="G1:I1"/>
    <mergeCell ref="C153:C154"/>
    <mergeCell ref="B153:B154"/>
    <mergeCell ref="I153:I154"/>
    <mergeCell ref="H153:H154"/>
    <mergeCell ref="G153:G154"/>
    <mergeCell ref="F153:F154"/>
    <mergeCell ref="E153:E154"/>
    <mergeCell ref="H3:I3"/>
    <mergeCell ref="A2:I2"/>
    <mergeCell ref="D153:D154"/>
  </mergeCells>
  <pageMargins left="0.7" right="0.7" top="0.75" bottom="0.75" header="0.3" footer="0.3"/>
  <pageSetup paperSize="9" scale="9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D7" sqref="D7"/>
    </sheetView>
  </sheetViews>
  <sheetFormatPr defaultRowHeight="15" x14ac:dyDescent="0.25"/>
  <cols>
    <col min="1" max="1" width="63.5703125" customWidth="1"/>
    <col min="2" max="2" width="15.85546875" hidden="1" customWidth="1"/>
    <col min="3" max="3" width="12.7109375" customWidth="1"/>
  </cols>
  <sheetData>
    <row r="1" spans="1:9" ht="67.5" customHeight="1" x14ac:dyDescent="0.25">
      <c r="B1" s="255" t="s">
        <v>230</v>
      </c>
      <c r="C1" s="255"/>
      <c r="D1" s="255"/>
    </row>
    <row r="3" spans="1:9" ht="30.75" customHeight="1" x14ac:dyDescent="0.25">
      <c r="A3" s="254" t="s">
        <v>298</v>
      </c>
      <c r="B3" s="254"/>
      <c r="C3" s="2"/>
      <c r="D3" s="2"/>
      <c r="E3" s="2"/>
      <c r="F3" s="2"/>
      <c r="G3" s="2"/>
      <c r="H3" s="2"/>
      <c r="I3" s="2"/>
    </row>
    <row r="4" spans="1:9" ht="15.75" thickBot="1" x14ac:dyDescent="0.3">
      <c r="B4" s="3" t="s">
        <v>300</v>
      </c>
    </row>
    <row r="5" spans="1:9" ht="29.25" customHeight="1" thickBot="1" x14ac:dyDescent="0.3">
      <c r="A5" s="67" t="s">
        <v>242</v>
      </c>
      <c r="B5" s="68" t="s">
        <v>299</v>
      </c>
      <c r="C5" s="69" t="s">
        <v>444</v>
      </c>
    </row>
    <row r="6" spans="1:9" ht="21" customHeight="1" thickBot="1" x14ac:dyDescent="0.3">
      <c r="A6" s="78" t="s">
        <v>243</v>
      </c>
      <c r="B6" s="79">
        <f>+B7+B11+B15</f>
        <v>39999842.064000003</v>
      </c>
      <c r="C6" s="79">
        <f>+C7+C11+C15</f>
        <v>11584755</v>
      </c>
    </row>
    <row r="7" spans="1:9" ht="21" customHeight="1" x14ac:dyDescent="0.25">
      <c r="A7" s="73" t="s">
        <v>244</v>
      </c>
      <c r="B7" s="74">
        <f>+SUM(B8:B10)</f>
        <v>37765845.936000004</v>
      </c>
      <c r="C7" s="75">
        <f>+SUM(C8:C10)</f>
        <v>10937745</v>
      </c>
    </row>
    <row r="8" spans="1:9" ht="21" customHeight="1" x14ac:dyDescent="0.25">
      <c r="A8" s="61" t="s">
        <v>245</v>
      </c>
      <c r="B8" s="57">
        <f>+C8*3.4528</f>
        <v>18454000.614399999</v>
      </c>
      <c r="C8" s="62">
        <v>5344648</v>
      </c>
    </row>
    <row r="9" spans="1:9" ht="21" customHeight="1" x14ac:dyDescent="0.25">
      <c r="A9" s="61" t="s">
        <v>246</v>
      </c>
      <c r="B9" s="57">
        <f>+C9*3.4528</f>
        <v>7485325.1200000001</v>
      </c>
      <c r="C9" s="62">
        <v>2167900</v>
      </c>
    </row>
    <row r="10" spans="1:9" ht="21" customHeight="1" x14ac:dyDescent="0.25">
      <c r="A10" s="61" t="s">
        <v>247</v>
      </c>
      <c r="B10" s="57">
        <f>+C10*3.4528</f>
        <v>11826520.2016</v>
      </c>
      <c r="C10" s="62">
        <v>3425197</v>
      </c>
    </row>
    <row r="11" spans="1:9" ht="21" customHeight="1" x14ac:dyDescent="0.25">
      <c r="A11" s="59" t="s">
        <v>248</v>
      </c>
      <c r="B11" s="17">
        <f>+SUM(B12:B14)</f>
        <v>1533996.1728000001</v>
      </c>
      <c r="C11" s="60">
        <f>+SUM(C12:C14)</f>
        <v>444276</v>
      </c>
    </row>
    <row r="12" spans="1:9" ht="21" customHeight="1" x14ac:dyDescent="0.25">
      <c r="A12" s="61" t="s">
        <v>249</v>
      </c>
      <c r="B12" s="7">
        <f>+C12*3.4528</f>
        <v>261998.46399999998</v>
      </c>
      <c r="C12" s="9">
        <v>75880</v>
      </c>
    </row>
    <row r="13" spans="1:9" ht="21" customHeight="1" x14ac:dyDescent="0.25">
      <c r="A13" s="61" t="s">
        <v>250</v>
      </c>
      <c r="B13" s="7">
        <f>+C13*3.4528</f>
        <v>14998.9632</v>
      </c>
      <c r="C13" s="9">
        <v>4344</v>
      </c>
    </row>
    <row r="14" spans="1:9" ht="21" customHeight="1" x14ac:dyDescent="0.25">
      <c r="A14" s="61" t="s">
        <v>251</v>
      </c>
      <c r="B14" s="7">
        <f>+C14*3.4528</f>
        <v>1256998.7456</v>
      </c>
      <c r="C14" s="9">
        <v>364052</v>
      </c>
    </row>
    <row r="15" spans="1:9" ht="21" customHeight="1" x14ac:dyDescent="0.25">
      <c r="A15" s="59" t="s">
        <v>252</v>
      </c>
      <c r="B15" s="17">
        <f>+SUM(B16:B18)</f>
        <v>699999.95520000008</v>
      </c>
      <c r="C15" s="60">
        <f>+SUM(C16:C18)</f>
        <v>202734</v>
      </c>
    </row>
    <row r="16" spans="1:9" ht="21" customHeight="1" x14ac:dyDescent="0.25">
      <c r="A16" s="61" t="s">
        <v>253</v>
      </c>
      <c r="B16" s="7">
        <f>+C16*3.4528</f>
        <v>80001.376000000004</v>
      </c>
      <c r="C16" s="9">
        <v>23170</v>
      </c>
    </row>
    <row r="17" spans="1:3" ht="21" customHeight="1" x14ac:dyDescent="0.25">
      <c r="A17" s="61" t="s">
        <v>254</v>
      </c>
      <c r="B17" s="7">
        <f>+C17*3.4528</f>
        <v>509999.27679999999</v>
      </c>
      <c r="C17" s="9">
        <v>147706</v>
      </c>
    </row>
    <row r="18" spans="1:3" ht="21" customHeight="1" thickBot="1" x14ac:dyDescent="0.3">
      <c r="A18" s="70" t="s">
        <v>255</v>
      </c>
      <c r="B18" s="7">
        <f>+C18*3.4528</f>
        <v>109999.3024</v>
      </c>
      <c r="C18" s="9">
        <v>31858</v>
      </c>
    </row>
    <row r="19" spans="1:3" ht="21" customHeight="1" thickBot="1" x14ac:dyDescent="0.3">
      <c r="A19" s="78" t="s">
        <v>256</v>
      </c>
      <c r="B19" s="79">
        <f>+B20</f>
        <v>33515793.034880001</v>
      </c>
      <c r="C19" s="79">
        <f>+C20</f>
        <v>9706844.5999999996</v>
      </c>
    </row>
    <row r="20" spans="1:3" ht="21" customHeight="1" x14ac:dyDescent="0.25">
      <c r="A20" s="73" t="s">
        <v>257</v>
      </c>
      <c r="B20" s="74">
        <f>+B21</f>
        <v>33515793.034880001</v>
      </c>
      <c r="C20" s="75">
        <f>+C21</f>
        <v>9706844.5999999996</v>
      </c>
    </row>
    <row r="21" spans="1:3" ht="21" customHeight="1" x14ac:dyDescent="0.25">
      <c r="A21" s="59" t="s">
        <v>258</v>
      </c>
      <c r="B21" s="17">
        <f>+B22+B43+B44+B45+B46+B47</f>
        <v>33515793.034880001</v>
      </c>
      <c r="C21" s="60">
        <f>+C22+C43+C44+C45+C46+C47</f>
        <v>9706844.5999999996</v>
      </c>
    </row>
    <row r="22" spans="1:3" ht="30.75" customHeight="1" x14ac:dyDescent="0.25">
      <c r="A22" s="64" t="s">
        <v>259</v>
      </c>
      <c r="B22" s="58">
        <f>+SUM(B23:B42)</f>
        <v>7264979.8540800009</v>
      </c>
      <c r="C22" s="65">
        <f>+SUM(C23:C42)</f>
        <v>2104083.6</v>
      </c>
    </row>
    <row r="23" spans="1:3" ht="21" customHeight="1" x14ac:dyDescent="0.25">
      <c r="A23" s="61" t="s">
        <v>260</v>
      </c>
      <c r="B23" s="7">
        <f>+C23*3.4528</f>
        <v>1999.1712</v>
      </c>
      <c r="C23" s="9">
        <v>579</v>
      </c>
    </row>
    <row r="24" spans="1:3" ht="21" customHeight="1" x14ac:dyDescent="0.25">
      <c r="A24" s="61" t="s">
        <v>261</v>
      </c>
      <c r="B24" s="7">
        <f t="shared" ref="B24:B47" si="0">+C24*3.4528</f>
        <v>33675.1584</v>
      </c>
      <c r="C24" s="9">
        <v>9753</v>
      </c>
    </row>
    <row r="25" spans="1:3" ht="21" customHeight="1" x14ac:dyDescent="0.25">
      <c r="A25" s="61" t="s">
        <v>262</v>
      </c>
      <c r="B25" s="7">
        <f t="shared" si="0"/>
        <v>256000.9504</v>
      </c>
      <c r="C25" s="9">
        <v>74143</v>
      </c>
    </row>
    <row r="26" spans="1:3" ht="21" customHeight="1" x14ac:dyDescent="0.25">
      <c r="A26" s="61" t="s">
        <v>263</v>
      </c>
      <c r="B26" s="7">
        <f t="shared" si="0"/>
        <v>41367.996800000001</v>
      </c>
      <c r="C26" s="9">
        <v>11981</v>
      </c>
    </row>
    <row r="27" spans="1:3" ht="21" customHeight="1" x14ac:dyDescent="0.25">
      <c r="A27" s="61" t="s">
        <v>264</v>
      </c>
      <c r="B27" s="7">
        <f t="shared" si="0"/>
        <v>71818.239999999991</v>
      </c>
      <c r="C27" s="9">
        <v>20800</v>
      </c>
    </row>
    <row r="28" spans="1:3" ht="21" customHeight="1" x14ac:dyDescent="0.25">
      <c r="A28" s="61" t="s">
        <v>265</v>
      </c>
      <c r="B28" s="7">
        <f t="shared" si="0"/>
        <v>93798.76479999999</v>
      </c>
      <c r="C28" s="9">
        <v>27166</v>
      </c>
    </row>
    <row r="29" spans="1:3" ht="21" customHeight="1" x14ac:dyDescent="0.25">
      <c r="A29" s="61" t="s">
        <v>266</v>
      </c>
      <c r="B29" s="7">
        <f t="shared" si="0"/>
        <v>31800.288</v>
      </c>
      <c r="C29" s="9">
        <v>9210</v>
      </c>
    </row>
    <row r="30" spans="1:3" ht="21" customHeight="1" x14ac:dyDescent="0.25">
      <c r="A30" s="61" t="s">
        <v>267</v>
      </c>
      <c r="B30" s="7">
        <f t="shared" si="0"/>
        <v>1999.86176</v>
      </c>
      <c r="C30" s="9">
        <v>579.20000000000005</v>
      </c>
    </row>
    <row r="31" spans="1:3" ht="30" customHeight="1" x14ac:dyDescent="0.25">
      <c r="A31" s="61" t="s">
        <v>268</v>
      </c>
      <c r="B31" s="7">
        <f t="shared" si="0"/>
        <v>44599.817599999995</v>
      </c>
      <c r="C31" s="9">
        <v>12917</v>
      </c>
    </row>
    <row r="32" spans="1:3" ht="21" customHeight="1" x14ac:dyDescent="0.25">
      <c r="A32" s="61" t="s">
        <v>269</v>
      </c>
      <c r="B32" s="7">
        <f t="shared" si="0"/>
        <v>24799.390719999999</v>
      </c>
      <c r="C32" s="9">
        <v>7182.4</v>
      </c>
    </row>
    <row r="33" spans="1:3" ht="21" customHeight="1" x14ac:dyDescent="0.25">
      <c r="A33" s="61" t="s">
        <v>270</v>
      </c>
      <c r="B33" s="7">
        <f t="shared" si="0"/>
        <v>50680.198400000001</v>
      </c>
      <c r="C33" s="9">
        <v>14678</v>
      </c>
    </row>
    <row r="34" spans="1:3" ht="21" customHeight="1" x14ac:dyDescent="0.25">
      <c r="A34" s="61" t="s">
        <v>271</v>
      </c>
      <c r="B34" s="7">
        <f t="shared" si="0"/>
        <v>1512257.344</v>
      </c>
      <c r="C34" s="9">
        <v>437980</v>
      </c>
    </row>
    <row r="35" spans="1:3" ht="36.75" customHeight="1" x14ac:dyDescent="0.25">
      <c r="A35" s="61" t="s">
        <v>272</v>
      </c>
      <c r="B35" s="7">
        <f t="shared" si="0"/>
        <v>374811.79839999997</v>
      </c>
      <c r="C35" s="9">
        <v>108553</v>
      </c>
    </row>
    <row r="36" spans="1:3" ht="21" customHeight="1" x14ac:dyDescent="0.25">
      <c r="A36" s="61" t="s">
        <v>273</v>
      </c>
      <c r="B36" s="7">
        <f t="shared" si="0"/>
        <v>377998.7328</v>
      </c>
      <c r="C36" s="9">
        <v>109476</v>
      </c>
    </row>
    <row r="37" spans="1:3" ht="21" customHeight="1" x14ac:dyDescent="0.25">
      <c r="A37" s="61" t="s">
        <v>274</v>
      </c>
      <c r="B37" s="7">
        <f t="shared" si="0"/>
        <v>576099.67999999993</v>
      </c>
      <c r="C37" s="9">
        <v>166850</v>
      </c>
    </row>
    <row r="38" spans="1:3" ht="21" customHeight="1" x14ac:dyDescent="0.25">
      <c r="A38" s="61" t="s">
        <v>275</v>
      </c>
      <c r="B38" s="7">
        <f t="shared" si="0"/>
        <v>646319.27359999996</v>
      </c>
      <c r="C38" s="9">
        <v>187187</v>
      </c>
    </row>
    <row r="39" spans="1:3" ht="21" customHeight="1" x14ac:dyDescent="0.25">
      <c r="A39" s="61" t="s">
        <v>276</v>
      </c>
      <c r="B39" s="7">
        <f t="shared" si="0"/>
        <v>1827125.0815999999</v>
      </c>
      <c r="C39" s="9">
        <v>529172</v>
      </c>
    </row>
    <row r="40" spans="1:3" ht="21" customHeight="1" x14ac:dyDescent="0.25">
      <c r="A40" s="61" t="s">
        <v>277</v>
      </c>
      <c r="B40" s="7">
        <f t="shared" si="0"/>
        <v>798425.47199999995</v>
      </c>
      <c r="C40" s="9">
        <v>231240</v>
      </c>
    </row>
    <row r="41" spans="1:3" ht="33.75" customHeight="1" x14ac:dyDescent="0.25">
      <c r="A41" s="61" t="s">
        <v>445</v>
      </c>
      <c r="B41" s="7">
        <f t="shared" si="0"/>
        <v>80743.728000000003</v>
      </c>
      <c r="C41" s="9">
        <v>23385</v>
      </c>
    </row>
    <row r="42" spans="1:3" ht="21" customHeight="1" x14ac:dyDescent="0.25">
      <c r="A42" s="61" t="s">
        <v>278</v>
      </c>
      <c r="B42" s="7">
        <f t="shared" si="0"/>
        <v>418658.9056</v>
      </c>
      <c r="C42" s="9">
        <v>121252</v>
      </c>
    </row>
    <row r="43" spans="1:3" ht="21" customHeight="1" x14ac:dyDescent="0.25">
      <c r="A43" s="61" t="s">
        <v>279</v>
      </c>
      <c r="B43" s="7">
        <f t="shared" si="0"/>
        <v>25433580.3072</v>
      </c>
      <c r="C43" s="9">
        <v>7366074</v>
      </c>
    </row>
    <row r="44" spans="1:3" ht="21" customHeight="1" x14ac:dyDescent="0.25">
      <c r="A44" s="61" t="s">
        <v>280</v>
      </c>
      <c r="B44" s="7">
        <f t="shared" si="0"/>
        <v>539348.07679999992</v>
      </c>
      <c r="C44" s="9">
        <v>156206</v>
      </c>
    </row>
    <row r="45" spans="1:3" ht="21" customHeight="1" x14ac:dyDescent="0.25">
      <c r="A45" s="61" t="s">
        <v>281</v>
      </c>
      <c r="B45" s="7">
        <f t="shared" si="0"/>
        <v>27884.8128</v>
      </c>
      <c r="C45" s="9">
        <v>8076</v>
      </c>
    </row>
    <row r="46" spans="1:3" ht="47.25" customHeight="1" thickBot="1" x14ac:dyDescent="0.3">
      <c r="A46" s="66" t="s">
        <v>454</v>
      </c>
      <c r="B46" s="7">
        <f t="shared" si="0"/>
        <v>249999.984</v>
      </c>
      <c r="C46" s="9">
        <v>72405</v>
      </c>
    </row>
    <row r="47" spans="1:3" ht="55.5" hidden="1" customHeight="1" thickBot="1" x14ac:dyDescent="0.3">
      <c r="A47" s="71" t="s">
        <v>461</v>
      </c>
      <c r="B47" s="7">
        <f t="shared" si="0"/>
        <v>0</v>
      </c>
      <c r="C47" s="9"/>
    </row>
    <row r="48" spans="1:3" ht="50.25" customHeight="1" thickBot="1" x14ac:dyDescent="0.3">
      <c r="A48" s="78" t="s">
        <v>282</v>
      </c>
      <c r="B48" s="79">
        <f>+B49+B51+B56+B57+B58+B59+B60+B61</f>
        <v>2001999.0431999997</v>
      </c>
      <c r="C48" s="79">
        <f>+C49+C51+C56+C57+C58+C59+C60+C61</f>
        <v>579819</v>
      </c>
    </row>
    <row r="49" spans="1:3" ht="21" customHeight="1" x14ac:dyDescent="0.25">
      <c r="A49" s="73" t="s">
        <v>283</v>
      </c>
      <c r="B49" s="74">
        <f>+B50</f>
        <v>299999.98079999996</v>
      </c>
      <c r="C49" s="75">
        <f>+C50</f>
        <v>86886</v>
      </c>
    </row>
    <row r="50" spans="1:3" ht="15" customHeight="1" x14ac:dyDescent="0.25">
      <c r="A50" s="61" t="s">
        <v>284</v>
      </c>
      <c r="B50" s="7">
        <f>+C50*3.4528</f>
        <v>299999.98079999996</v>
      </c>
      <c r="C50" s="9">
        <v>86886</v>
      </c>
    </row>
    <row r="51" spans="1:3" ht="32.25" customHeight="1" x14ac:dyDescent="0.25">
      <c r="A51" s="59" t="s">
        <v>285</v>
      </c>
      <c r="B51" s="17">
        <f>+B52</f>
        <v>1567999.3471999997</v>
      </c>
      <c r="C51" s="60">
        <f>+C52</f>
        <v>454124</v>
      </c>
    </row>
    <row r="52" spans="1:3" ht="21" customHeight="1" x14ac:dyDescent="0.25">
      <c r="A52" s="59" t="s">
        <v>286</v>
      </c>
      <c r="B52" s="17">
        <f>+SUM(B53:B55)</f>
        <v>1567999.3471999997</v>
      </c>
      <c r="C52" s="60">
        <f>+SUM(C53:C55)</f>
        <v>454124</v>
      </c>
    </row>
    <row r="53" spans="1:3" ht="21" customHeight="1" x14ac:dyDescent="0.25">
      <c r="A53" s="61" t="s">
        <v>287</v>
      </c>
      <c r="B53" s="7">
        <f>+C53*3.4528</f>
        <v>61100.748800000001</v>
      </c>
      <c r="C53" s="9">
        <v>17696</v>
      </c>
    </row>
    <row r="54" spans="1:3" ht="21" customHeight="1" x14ac:dyDescent="0.25">
      <c r="A54" s="61" t="s">
        <v>288</v>
      </c>
      <c r="B54" s="7">
        <f t="shared" ref="B54:B61" si="1">+C54*3.4528</f>
        <v>414601.86559999996</v>
      </c>
      <c r="C54" s="9">
        <v>120077</v>
      </c>
    </row>
    <row r="55" spans="1:3" ht="33.75" customHeight="1" x14ac:dyDescent="0.25">
      <c r="A55" s="61" t="s">
        <v>289</v>
      </c>
      <c r="B55" s="7">
        <f t="shared" si="1"/>
        <v>1092296.7327999999</v>
      </c>
      <c r="C55" s="9">
        <v>316351</v>
      </c>
    </row>
    <row r="56" spans="1:3" ht="33.75" hidden="1" customHeight="1" x14ac:dyDescent="0.25">
      <c r="A56" s="61" t="s">
        <v>290</v>
      </c>
      <c r="B56" s="7">
        <f t="shared" si="1"/>
        <v>0</v>
      </c>
      <c r="C56" s="9"/>
    </row>
    <row r="57" spans="1:3" ht="21" customHeight="1" x14ac:dyDescent="0.25">
      <c r="A57" s="63" t="s">
        <v>291</v>
      </c>
      <c r="B57" s="7">
        <f t="shared" si="1"/>
        <v>30001.379199999999</v>
      </c>
      <c r="C57" s="9">
        <v>8689</v>
      </c>
    </row>
    <row r="58" spans="1:3" ht="21" customHeight="1" x14ac:dyDescent="0.25">
      <c r="A58" s="63" t="s">
        <v>292</v>
      </c>
      <c r="B58" s="7">
        <f t="shared" si="1"/>
        <v>99999.993600000002</v>
      </c>
      <c r="C58" s="9">
        <v>28962</v>
      </c>
    </row>
    <row r="59" spans="1:3" ht="21" hidden="1" customHeight="1" x14ac:dyDescent="0.25">
      <c r="A59" s="61" t="s">
        <v>293</v>
      </c>
      <c r="B59" s="7">
        <f t="shared" si="1"/>
        <v>0</v>
      </c>
      <c r="C59" s="9"/>
    </row>
    <row r="60" spans="1:3" ht="21" hidden="1" customHeight="1" x14ac:dyDescent="0.25">
      <c r="A60" s="61" t="s">
        <v>294</v>
      </c>
      <c r="B60" s="7">
        <f t="shared" si="1"/>
        <v>0</v>
      </c>
      <c r="C60" s="9"/>
    </row>
    <row r="61" spans="1:3" ht="21" customHeight="1" x14ac:dyDescent="0.25">
      <c r="A61" s="72" t="s">
        <v>295</v>
      </c>
      <c r="B61" s="7">
        <f t="shared" si="1"/>
        <v>3998.3424</v>
      </c>
      <c r="C61" s="24">
        <v>1158</v>
      </c>
    </row>
    <row r="62" spans="1:3" ht="41.25" customHeight="1" thickBot="1" x14ac:dyDescent="0.3">
      <c r="A62" s="71" t="s">
        <v>462</v>
      </c>
      <c r="B62" s="7">
        <v>75512</v>
      </c>
      <c r="C62" s="9">
        <v>21870</v>
      </c>
    </row>
    <row r="63" spans="1:3" ht="42" customHeight="1" thickBot="1" x14ac:dyDescent="0.3">
      <c r="A63" s="78" t="s">
        <v>463</v>
      </c>
      <c r="B63" s="80">
        <f>+C63*3.4528</f>
        <v>4948000.5120000001</v>
      </c>
      <c r="C63" s="81">
        <v>1433040</v>
      </c>
    </row>
    <row r="64" spans="1:3" ht="21" customHeight="1" thickBot="1" x14ac:dyDescent="0.3">
      <c r="A64" s="76" t="s">
        <v>296</v>
      </c>
      <c r="B64" s="77">
        <f>+B6+B19+B48+B63+B62</f>
        <v>80541146.654080003</v>
      </c>
      <c r="C64" s="77">
        <f>+C6+C19+C48+C63+C62</f>
        <v>23326328.600000001</v>
      </c>
    </row>
    <row r="65" ht="21" customHeight="1" x14ac:dyDescent="0.25"/>
  </sheetData>
  <mergeCells count="2">
    <mergeCell ref="A3:B3"/>
    <mergeCell ref="B1:D1"/>
  </mergeCells>
  <pageMargins left="0.7" right="0.7" top="0.75" bottom="0.75" header="0.3" footer="0.3"/>
  <pageSetup paperSize="9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workbookViewId="0">
      <selection activeCell="F17" sqref="F17"/>
    </sheetView>
  </sheetViews>
  <sheetFormatPr defaultRowHeight="15" x14ac:dyDescent="0.25"/>
  <cols>
    <col min="1" max="1" width="9.85546875" style="5" customWidth="1"/>
    <col min="2" max="2" width="45.5703125" style="5" customWidth="1"/>
    <col min="3" max="3" width="14.140625" style="5" hidden="1" customWidth="1"/>
    <col min="4" max="4" width="14.7109375" style="5" customWidth="1"/>
    <col min="5" max="16384" width="9.140625" style="5"/>
  </cols>
  <sheetData>
    <row r="1" spans="1:5" ht="68.25" customHeight="1" x14ac:dyDescent="0.25">
      <c r="C1" s="1"/>
      <c r="D1" s="255" t="s">
        <v>230</v>
      </c>
      <c r="E1" s="255"/>
    </row>
    <row r="2" spans="1:5" ht="53.25" customHeight="1" x14ac:dyDescent="0.25">
      <c r="A2" s="256" t="s">
        <v>390</v>
      </c>
      <c r="B2" s="256"/>
      <c r="C2" s="256"/>
      <c r="D2" s="256"/>
      <c r="E2" s="256"/>
    </row>
    <row r="4" spans="1:5" ht="20.25" customHeight="1" thickBot="1" x14ac:dyDescent="0.3">
      <c r="C4" s="3" t="s">
        <v>300</v>
      </c>
    </row>
    <row r="5" spans="1:5" ht="37.5" customHeight="1" thickBot="1" x14ac:dyDescent="0.3">
      <c r="A5" s="41" t="s">
        <v>301</v>
      </c>
      <c r="B5" s="42" t="s">
        <v>302</v>
      </c>
      <c r="C5" s="54" t="s">
        <v>492</v>
      </c>
      <c r="D5" s="55" t="s">
        <v>443</v>
      </c>
    </row>
    <row r="6" spans="1:5" ht="19.5" customHeight="1" thickBot="1" x14ac:dyDescent="0.3">
      <c r="A6" s="45" t="s">
        <v>303</v>
      </c>
      <c r="B6" s="46" t="s">
        <v>304</v>
      </c>
      <c r="C6" s="95">
        <f>+SUM(C7:C22)</f>
        <v>414563.8848</v>
      </c>
      <c r="D6" s="47">
        <f>+SUM(D7:D22)</f>
        <v>120066</v>
      </c>
    </row>
    <row r="7" spans="1:5" ht="19.5" customHeight="1" x14ac:dyDescent="0.25">
      <c r="A7" s="43" t="s">
        <v>305</v>
      </c>
      <c r="B7" s="44" t="s">
        <v>306</v>
      </c>
      <c r="C7" s="96">
        <f>+D7*3.4528</f>
        <v>24998.272000000001</v>
      </c>
      <c r="D7" s="56">
        <v>7240</v>
      </c>
    </row>
    <row r="8" spans="1:5" ht="19.5" customHeight="1" x14ac:dyDescent="0.25">
      <c r="A8" s="11" t="s">
        <v>307</v>
      </c>
      <c r="B8" s="12" t="s">
        <v>308</v>
      </c>
      <c r="C8" s="96">
        <f t="shared" ref="C8:C21" si="0">+D8*3.4528</f>
        <v>2997.0304000000001</v>
      </c>
      <c r="D8" s="56">
        <v>868</v>
      </c>
    </row>
    <row r="9" spans="1:5" ht="19.5" customHeight="1" x14ac:dyDescent="0.25">
      <c r="A9" s="11" t="s">
        <v>309</v>
      </c>
      <c r="B9" s="12" t="s">
        <v>310</v>
      </c>
      <c r="C9" s="96">
        <f t="shared" si="0"/>
        <v>39997.235199999996</v>
      </c>
      <c r="D9" s="56">
        <v>11584</v>
      </c>
    </row>
    <row r="10" spans="1:5" ht="19.5" customHeight="1" x14ac:dyDescent="0.25">
      <c r="A10" s="11" t="s">
        <v>311</v>
      </c>
      <c r="B10" s="12" t="s">
        <v>312</v>
      </c>
      <c r="C10" s="96">
        <f t="shared" si="0"/>
        <v>43999.030399999996</v>
      </c>
      <c r="D10" s="56">
        <v>12743</v>
      </c>
    </row>
    <row r="11" spans="1:5" ht="19.5" customHeight="1" x14ac:dyDescent="0.25">
      <c r="A11" s="11" t="s">
        <v>313</v>
      </c>
      <c r="B11" s="12" t="s">
        <v>448</v>
      </c>
      <c r="C11" s="96">
        <f t="shared" si="0"/>
        <v>690.56</v>
      </c>
      <c r="D11" s="56">
        <v>200</v>
      </c>
    </row>
    <row r="12" spans="1:5" ht="19.5" customHeight="1" x14ac:dyDescent="0.25">
      <c r="A12" s="11" t="s">
        <v>314</v>
      </c>
      <c r="B12" s="12" t="s">
        <v>449</v>
      </c>
      <c r="C12" s="96">
        <f t="shared" si="0"/>
        <v>296.94079999999997</v>
      </c>
      <c r="D12" s="56">
        <v>86</v>
      </c>
    </row>
    <row r="13" spans="1:5" ht="19.5" customHeight="1" x14ac:dyDescent="0.25">
      <c r="A13" s="11" t="s">
        <v>315</v>
      </c>
      <c r="B13" s="12" t="s">
        <v>316</v>
      </c>
      <c r="C13" s="96">
        <f t="shared" si="0"/>
        <v>997.85919999999999</v>
      </c>
      <c r="D13" s="56">
        <v>289</v>
      </c>
    </row>
    <row r="14" spans="1:5" ht="19.5" customHeight="1" x14ac:dyDescent="0.25">
      <c r="A14" s="11" t="s">
        <v>317</v>
      </c>
      <c r="B14" s="12" t="s">
        <v>318</v>
      </c>
      <c r="C14" s="96">
        <f t="shared" si="0"/>
        <v>43298.112000000001</v>
      </c>
      <c r="D14" s="56">
        <v>12540</v>
      </c>
    </row>
    <row r="15" spans="1:5" ht="19.5" customHeight="1" x14ac:dyDescent="0.25">
      <c r="A15" s="11" t="s">
        <v>319</v>
      </c>
      <c r="B15" s="12" t="s">
        <v>320</v>
      </c>
      <c r="C15" s="96">
        <f t="shared" si="0"/>
        <v>14998.9632</v>
      </c>
      <c r="D15" s="56">
        <v>4344</v>
      </c>
    </row>
    <row r="16" spans="1:5" ht="19.5" customHeight="1" x14ac:dyDescent="0.25">
      <c r="A16" s="11" t="s">
        <v>321</v>
      </c>
      <c r="B16" s="12" t="s">
        <v>322</v>
      </c>
      <c r="C16" s="96">
        <f t="shared" si="0"/>
        <v>2997.0304000000001</v>
      </c>
      <c r="D16" s="56">
        <v>868</v>
      </c>
    </row>
    <row r="17" spans="1:4" ht="19.5" customHeight="1" x14ac:dyDescent="0.25">
      <c r="A17" s="11" t="s">
        <v>323</v>
      </c>
      <c r="B17" s="12" t="s">
        <v>324</v>
      </c>
      <c r="C17" s="96">
        <f t="shared" si="0"/>
        <v>2499.8271999999997</v>
      </c>
      <c r="D17" s="56">
        <v>724</v>
      </c>
    </row>
    <row r="18" spans="1:4" ht="19.5" customHeight="1" x14ac:dyDescent="0.25">
      <c r="A18" s="11" t="s">
        <v>325</v>
      </c>
      <c r="B18" s="12" t="s">
        <v>326</v>
      </c>
      <c r="C18" s="96">
        <f t="shared" si="0"/>
        <v>4298.7359999999999</v>
      </c>
      <c r="D18" s="56">
        <v>1245</v>
      </c>
    </row>
    <row r="19" spans="1:4" ht="19.5" customHeight="1" x14ac:dyDescent="0.25">
      <c r="A19" s="11" t="s">
        <v>327</v>
      </c>
      <c r="B19" s="12" t="s">
        <v>328</v>
      </c>
      <c r="C19" s="96">
        <f t="shared" si="0"/>
        <v>497.20319999999998</v>
      </c>
      <c r="D19" s="56">
        <v>144</v>
      </c>
    </row>
    <row r="20" spans="1:4" ht="19.5" customHeight="1" x14ac:dyDescent="0.25">
      <c r="A20" s="11" t="s">
        <v>329</v>
      </c>
      <c r="B20" s="12" t="s">
        <v>330</v>
      </c>
      <c r="C20" s="96">
        <f t="shared" si="0"/>
        <v>1999.1712</v>
      </c>
      <c r="D20" s="56">
        <v>579</v>
      </c>
    </row>
    <row r="21" spans="1:4" ht="19.5" customHeight="1" x14ac:dyDescent="0.25">
      <c r="A21" s="13" t="s">
        <v>331</v>
      </c>
      <c r="B21" s="14" t="s">
        <v>446</v>
      </c>
      <c r="C21" s="96">
        <f t="shared" si="0"/>
        <v>199999.9872</v>
      </c>
      <c r="D21" s="56">
        <v>57924</v>
      </c>
    </row>
    <row r="22" spans="1:4" ht="19.5" customHeight="1" thickBot="1" x14ac:dyDescent="0.3">
      <c r="A22" s="13" t="s">
        <v>447</v>
      </c>
      <c r="B22" s="14" t="s">
        <v>332</v>
      </c>
      <c r="C22" s="96">
        <f>+D22*3.4528</f>
        <v>29997.9264</v>
      </c>
      <c r="D22" s="56">
        <v>8688</v>
      </c>
    </row>
    <row r="23" spans="1:4" ht="28.5" customHeight="1" thickBot="1" x14ac:dyDescent="0.3">
      <c r="A23" s="45" t="s">
        <v>333</v>
      </c>
      <c r="B23" s="46" t="s">
        <v>334</v>
      </c>
      <c r="C23" s="95">
        <f>+C24</f>
        <v>1092099.9231999998</v>
      </c>
      <c r="D23" s="47">
        <f>+D24</f>
        <v>316294</v>
      </c>
    </row>
    <row r="24" spans="1:4" ht="19.5" customHeight="1" thickBot="1" x14ac:dyDescent="0.3">
      <c r="A24" s="48" t="s">
        <v>335</v>
      </c>
      <c r="B24" s="15" t="s">
        <v>336</v>
      </c>
      <c r="C24" s="97">
        <f>+C25+C38+C43+C44</f>
        <v>1092099.9231999998</v>
      </c>
      <c r="D24" s="16">
        <f>+D25+D38+D43+D44</f>
        <v>316294</v>
      </c>
    </row>
    <row r="25" spans="1:4" ht="28.5" customHeight="1" thickBot="1" x14ac:dyDescent="0.3">
      <c r="A25" s="48" t="s">
        <v>337</v>
      </c>
      <c r="B25" s="15" t="s">
        <v>338</v>
      </c>
      <c r="C25" s="97">
        <f>+SUM(C26:C37)</f>
        <v>772097.87199999997</v>
      </c>
      <c r="D25" s="16">
        <f>+SUM(D26:D37)</f>
        <v>223615</v>
      </c>
    </row>
    <row r="26" spans="1:4" ht="19.5" customHeight="1" x14ac:dyDescent="0.25">
      <c r="A26" s="43" t="s">
        <v>339</v>
      </c>
      <c r="B26" s="44" t="s">
        <v>351</v>
      </c>
      <c r="C26" s="96">
        <f>+D26*3.4528</f>
        <v>59999.3056</v>
      </c>
      <c r="D26" s="56">
        <v>17377</v>
      </c>
    </row>
    <row r="27" spans="1:4" ht="19.5" customHeight="1" x14ac:dyDescent="0.25">
      <c r="A27" s="11" t="s">
        <v>340</v>
      </c>
      <c r="B27" s="12" t="s">
        <v>352</v>
      </c>
      <c r="C27" s="96">
        <f t="shared" ref="C27:C37" si="1">+D27*3.4528</f>
        <v>40000.688000000002</v>
      </c>
      <c r="D27" s="56">
        <v>11585</v>
      </c>
    </row>
    <row r="28" spans="1:4" ht="19.5" customHeight="1" x14ac:dyDescent="0.25">
      <c r="A28" s="11" t="s">
        <v>341</v>
      </c>
      <c r="B28" s="12" t="s">
        <v>353</v>
      </c>
      <c r="C28" s="96">
        <f t="shared" si="1"/>
        <v>18600.2336</v>
      </c>
      <c r="D28" s="56">
        <v>5387</v>
      </c>
    </row>
    <row r="29" spans="1:4" ht="19.5" customHeight="1" x14ac:dyDescent="0.25">
      <c r="A29" s="11" t="s">
        <v>342</v>
      </c>
      <c r="B29" s="12" t="s">
        <v>354</v>
      </c>
      <c r="C29" s="96">
        <f t="shared" si="1"/>
        <v>9999.3087999999989</v>
      </c>
      <c r="D29" s="56">
        <v>2896</v>
      </c>
    </row>
    <row r="30" spans="1:4" ht="19.5" customHeight="1" x14ac:dyDescent="0.25">
      <c r="A30" s="11" t="s">
        <v>343</v>
      </c>
      <c r="B30" s="12" t="s">
        <v>355</v>
      </c>
      <c r="C30" s="96">
        <f t="shared" si="1"/>
        <v>8000.1376</v>
      </c>
      <c r="D30" s="56">
        <v>2317</v>
      </c>
    </row>
    <row r="31" spans="1:4" ht="19.5" customHeight="1" x14ac:dyDescent="0.25">
      <c r="A31" s="11" t="s">
        <v>344</v>
      </c>
      <c r="B31" s="12" t="s">
        <v>356</v>
      </c>
      <c r="C31" s="96">
        <f t="shared" si="1"/>
        <v>6998.8256000000001</v>
      </c>
      <c r="D31" s="56">
        <v>2027</v>
      </c>
    </row>
    <row r="32" spans="1:4" ht="19.5" customHeight="1" x14ac:dyDescent="0.25">
      <c r="A32" s="11" t="s">
        <v>345</v>
      </c>
      <c r="B32" s="12" t="s">
        <v>357</v>
      </c>
      <c r="C32" s="96">
        <f t="shared" si="1"/>
        <v>8000.1376</v>
      </c>
      <c r="D32" s="56">
        <v>2317</v>
      </c>
    </row>
    <row r="33" spans="1:4" ht="19.5" customHeight="1" x14ac:dyDescent="0.25">
      <c r="A33" s="11" t="s">
        <v>346</v>
      </c>
      <c r="B33" s="12" t="s">
        <v>358</v>
      </c>
      <c r="C33" s="96">
        <f t="shared" si="1"/>
        <v>6798.5631999999996</v>
      </c>
      <c r="D33" s="56">
        <v>1969</v>
      </c>
    </row>
    <row r="34" spans="1:4" ht="19.5" customHeight="1" x14ac:dyDescent="0.25">
      <c r="A34" s="11" t="s">
        <v>347</v>
      </c>
      <c r="B34" s="12" t="s">
        <v>359</v>
      </c>
      <c r="C34" s="96">
        <f t="shared" si="1"/>
        <v>185001.024</v>
      </c>
      <c r="D34" s="56">
        <v>53580</v>
      </c>
    </row>
    <row r="35" spans="1:4" ht="19.5" customHeight="1" x14ac:dyDescent="0.25">
      <c r="A35" s="11" t="s">
        <v>348</v>
      </c>
      <c r="B35" s="12" t="s">
        <v>360</v>
      </c>
      <c r="C35" s="96">
        <f t="shared" si="1"/>
        <v>202700.07679999998</v>
      </c>
      <c r="D35" s="56">
        <v>58706</v>
      </c>
    </row>
    <row r="36" spans="1:4" ht="19.5" customHeight="1" x14ac:dyDescent="0.25">
      <c r="A36" s="11" t="s">
        <v>349</v>
      </c>
      <c r="B36" s="12" t="s">
        <v>361</v>
      </c>
      <c r="C36" s="96">
        <f t="shared" si="1"/>
        <v>106000.95999999999</v>
      </c>
      <c r="D36" s="56">
        <v>30700</v>
      </c>
    </row>
    <row r="37" spans="1:4" ht="19.5" customHeight="1" thickBot="1" x14ac:dyDescent="0.3">
      <c r="A37" s="13" t="s">
        <v>350</v>
      </c>
      <c r="B37" s="14" t="s">
        <v>362</v>
      </c>
      <c r="C37" s="96">
        <f t="shared" si="1"/>
        <v>119998.6112</v>
      </c>
      <c r="D37" s="56">
        <v>34754</v>
      </c>
    </row>
    <row r="38" spans="1:4" ht="19.5" customHeight="1" thickBot="1" x14ac:dyDescent="0.3">
      <c r="A38" s="82" t="s">
        <v>389</v>
      </c>
      <c r="B38" s="83" t="s">
        <v>363</v>
      </c>
      <c r="C38" s="101">
        <f>+SUM(C39:C42)</f>
        <v>162999.7824</v>
      </c>
      <c r="D38" s="84">
        <f>+SUM(D39:D42)</f>
        <v>47208</v>
      </c>
    </row>
    <row r="39" spans="1:4" ht="19.5" customHeight="1" x14ac:dyDescent="0.25">
      <c r="A39" s="88" t="s">
        <v>364</v>
      </c>
      <c r="B39" s="10" t="s">
        <v>368</v>
      </c>
      <c r="C39" s="102">
        <f t="shared" ref="C39:C44" si="2">+D39*3.4528</f>
        <v>27000.896000000001</v>
      </c>
      <c r="D39" s="92">
        <v>7820</v>
      </c>
    </row>
    <row r="40" spans="1:4" ht="19.5" customHeight="1" x14ac:dyDescent="0.25">
      <c r="A40" s="89" t="s">
        <v>365</v>
      </c>
      <c r="B40" s="11" t="s">
        <v>369</v>
      </c>
      <c r="C40" s="103">
        <f t="shared" si="2"/>
        <v>22999.1008</v>
      </c>
      <c r="D40" s="93">
        <v>6661</v>
      </c>
    </row>
    <row r="41" spans="1:4" ht="19.5" customHeight="1" x14ac:dyDescent="0.25">
      <c r="A41" s="89" t="s">
        <v>366</v>
      </c>
      <c r="B41" s="11" t="s">
        <v>370</v>
      </c>
      <c r="C41" s="103">
        <f t="shared" si="2"/>
        <v>98000.82239999999</v>
      </c>
      <c r="D41" s="93">
        <v>28383</v>
      </c>
    </row>
    <row r="42" spans="1:4" ht="19.5" customHeight="1" thickBot="1" x14ac:dyDescent="0.3">
      <c r="A42" s="90" t="s">
        <v>367</v>
      </c>
      <c r="B42" s="91" t="s">
        <v>371</v>
      </c>
      <c r="C42" s="104">
        <f t="shared" si="2"/>
        <v>14998.9632</v>
      </c>
      <c r="D42" s="94">
        <v>4344</v>
      </c>
    </row>
    <row r="43" spans="1:4" ht="19.5" customHeight="1" thickBot="1" x14ac:dyDescent="0.3">
      <c r="A43" s="85" t="s">
        <v>372</v>
      </c>
      <c r="B43" s="86" t="s">
        <v>373</v>
      </c>
      <c r="C43" s="96">
        <f t="shared" si="2"/>
        <v>140000.68159999998</v>
      </c>
      <c r="D43" s="87">
        <v>40547</v>
      </c>
    </row>
    <row r="44" spans="1:4" ht="19.5" customHeight="1" thickBot="1" x14ac:dyDescent="0.3">
      <c r="A44" s="48" t="s">
        <v>374</v>
      </c>
      <c r="B44" s="15" t="s">
        <v>375</v>
      </c>
      <c r="C44" s="105">
        <f t="shared" si="2"/>
        <v>17001.587199999998</v>
      </c>
      <c r="D44" s="56">
        <v>4924</v>
      </c>
    </row>
    <row r="45" spans="1:4" ht="19.5" customHeight="1" thickBot="1" x14ac:dyDescent="0.3">
      <c r="A45" s="49" t="s">
        <v>376</v>
      </c>
      <c r="B45" s="50" t="s">
        <v>377</v>
      </c>
      <c r="C45" s="98">
        <f>+SUM(C46:C52)</f>
        <v>61335.539199999999</v>
      </c>
      <c r="D45" s="51">
        <f>+SUM(D46:D52)</f>
        <v>17764</v>
      </c>
    </row>
    <row r="46" spans="1:4" ht="19.5" customHeight="1" x14ac:dyDescent="0.25">
      <c r="A46" s="43" t="s">
        <v>378</v>
      </c>
      <c r="B46" s="44" t="s">
        <v>306</v>
      </c>
      <c r="C46" s="96">
        <f>+D46*3.4528</f>
        <v>11998.48</v>
      </c>
      <c r="D46" s="56">
        <v>3475</v>
      </c>
    </row>
    <row r="47" spans="1:4" ht="19.5" customHeight="1" x14ac:dyDescent="0.25">
      <c r="A47" s="11" t="s">
        <v>379</v>
      </c>
      <c r="B47" s="12" t="s">
        <v>312</v>
      </c>
      <c r="C47" s="96">
        <f t="shared" ref="C47:C52" si="3">+D47*3.4528</f>
        <v>0</v>
      </c>
      <c r="D47" s="56"/>
    </row>
    <row r="48" spans="1:4" ht="19.5" customHeight="1" x14ac:dyDescent="0.25">
      <c r="A48" s="11" t="s">
        <v>380</v>
      </c>
      <c r="B48" s="12" t="s">
        <v>448</v>
      </c>
      <c r="C48" s="96">
        <f t="shared" si="3"/>
        <v>5496.8575999999994</v>
      </c>
      <c r="D48" s="56">
        <v>1592</v>
      </c>
    </row>
    <row r="49" spans="1:4" ht="19.5" customHeight="1" x14ac:dyDescent="0.25">
      <c r="A49" s="11" t="s">
        <v>381</v>
      </c>
      <c r="B49" s="12" t="s">
        <v>449</v>
      </c>
      <c r="C49" s="96">
        <f t="shared" si="3"/>
        <v>8997.996799999999</v>
      </c>
      <c r="D49" s="56">
        <v>2606</v>
      </c>
    </row>
    <row r="50" spans="1:4" ht="19.5" customHeight="1" x14ac:dyDescent="0.25">
      <c r="A50" s="11" t="s">
        <v>382</v>
      </c>
      <c r="B50" s="12" t="s">
        <v>383</v>
      </c>
      <c r="C50" s="96">
        <f t="shared" si="3"/>
        <v>2997.0304000000001</v>
      </c>
      <c r="D50" s="56">
        <v>868</v>
      </c>
    </row>
    <row r="51" spans="1:4" ht="19.5" customHeight="1" x14ac:dyDescent="0.25">
      <c r="A51" s="11" t="s">
        <v>384</v>
      </c>
      <c r="B51" s="12" t="s">
        <v>385</v>
      </c>
      <c r="C51" s="96">
        <f t="shared" si="3"/>
        <v>31247.84</v>
      </c>
      <c r="D51" s="56">
        <v>9050</v>
      </c>
    </row>
    <row r="52" spans="1:4" ht="19.5" customHeight="1" thickBot="1" x14ac:dyDescent="0.3">
      <c r="A52" s="13" t="s">
        <v>386</v>
      </c>
      <c r="B52" s="14" t="s">
        <v>387</v>
      </c>
      <c r="C52" s="96">
        <f t="shared" si="3"/>
        <v>597.33439999999996</v>
      </c>
      <c r="D52" s="56">
        <v>173</v>
      </c>
    </row>
    <row r="53" spans="1:4" ht="19.5" customHeight="1" thickBot="1" x14ac:dyDescent="0.3">
      <c r="A53" s="49"/>
      <c r="B53" s="52" t="s">
        <v>388</v>
      </c>
      <c r="C53" s="53">
        <f>+C6+C23+C45</f>
        <v>1567999.3471999997</v>
      </c>
      <c r="D53" s="51">
        <f>+D6+D23+D45</f>
        <v>454124</v>
      </c>
    </row>
  </sheetData>
  <mergeCells count="2">
    <mergeCell ref="A2:E2"/>
    <mergeCell ref="D1:E1"/>
  </mergeCells>
  <pageMargins left="0.7" right="0.7" top="0.75" bottom="0.75" header="0.3" footer="0.3"/>
  <pageSetup paperSize="9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opLeftCell="A31" workbookViewId="0">
      <selection activeCell="L10" sqref="L10"/>
    </sheetView>
  </sheetViews>
  <sheetFormatPr defaultRowHeight="15" x14ac:dyDescent="0.25"/>
  <cols>
    <col min="1" max="1" width="4.140625" customWidth="1"/>
    <col min="2" max="2" width="41.7109375" customWidth="1"/>
    <col min="3" max="3" width="14.5703125" hidden="1" customWidth="1"/>
    <col min="4" max="4" width="14.5703125" customWidth="1"/>
    <col min="5" max="5" width="11.7109375" hidden="1" customWidth="1"/>
    <col min="6" max="6" width="11.85546875" customWidth="1"/>
    <col min="7" max="7" width="12.42578125" hidden="1" customWidth="1"/>
    <col min="8" max="8" width="13.5703125" customWidth="1"/>
    <col min="9" max="9" width="10.42578125" hidden="1" customWidth="1"/>
  </cols>
  <sheetData>
    <row r="1" spans="1:10" ht="68.25" customHeight="1" x14ac:dyDescent="0.25">
      <c r="G1" s="255" t="s">
        <v>230</v>
      </c>
      <c r="H1" s="255"/>
      <c r="I1" s="1"/>
      <c r="J1" s="1"/>
    </row>
    <row r="3" spans="1:10" ht="33.75" customHeight="1" x14ac:dyDescent="0.25">
      <c r="B3" s="259" t="s">
        <v>487</v>
      </c>
      <c r="C3" s="259"/>
      <c r="D3" s="259"/>
      <c r="E3" s="259"/>
      <c r="F3" s="259"/>
      <c r="G3" s="259"/>
      <c r="H3" s="259"/>
      <c r="I3" s="259"/>
      <c r="J3" s="259"/>
    </row>
    <row r="4" spans="1:10" ht="15.75" thickBot="1" x14ac:dyDescent="0.3">
      <c r="J4" s="3" t="s">
        <v>300</v>
      </c>
    </row>
    <row r="5" spans="1:10" ht="18.75" customHeight="1" x14ac:dyDescent="0.25">
      <c r="A5" s="257" t="s">
        <v>301</v>
      </c>
      <c r="B5" s="262" t="s">
        <v>391</v>
      </c>
      <c r="C5" s="262" t="s">
        <v>392</v>
      </c>
      <c r="D5" s="262" t="s">
        <v>442</v>
      </c>
      <c r="E5" s="262" t="s">
        <v>393</v>
      </c>
      <c r="F5" s="262" t="s">
        <v>441</v>
      </c>
      <c r="G5" s="111" t="s">
        <v>394</v>
      </c>
      <c r="H5" s="111" t="s">
        <v>394</v>
      </c>
      <c r="I5" s="260" t="s">
        <v>396</v>
      </c>
      <c r="J5" s="260" t="s">
        <v>439</v>
      </c>
    </row>
    <row r="6" spans="1:10" ht="51.75" customHeight="1" thickBot="1" x14ac:dyDescent="0.3">
      <c r="A6" s="258"/>
      <c r="B6" s="263"/>
      <c r="C6" s="263"/>
      <c r="D6" s="263"/>
      <c r="E6" s="263"/>
      <c r="F6" s="263"/>
      <c r="G6" s="112" t="s">
        <v>395</v>
      </c>
      <c r="H6" s="112" t="s">
        <v>440</v>
      </c>
      <c r="I6" s="261"/>
      <c r="J6" s="261"/>
    </row>
    <row r="7" spans="1:10" ht="16.5" customHeight="1" x14ac:dyDescent="0.25">
      <c r="A7" s="18">
        <v>1</v>
      </c>
      <c r="B7" s="19" t="s">
        <v>397</v>
      </c>
      <c r="C7" s="20">
        <f>+D7*3.4528</f>
        <v>5455544.8480000002</v>
      </c>
      <c r="D7" s="107">
        <f>+'Biudzeto islaidu planas'!C377+'Biudzeto islaidu planas'!C343+'Biudzeto islaidu planas'!C161+'Biudzeto islaidu planas'!C124</f>
        <v>1580035</v>
      </c>
      <c r="E7" s="107">
        <f>+F7*3.4528</f>
        <v>5248376.8480000002</v>
      </c>
      <c r="F7" s="107">
        <f>+'Biudzeto islaidu planas'!E377+'Biudzeto islaidu planas'!E343+'Biudzeto islaidu planas'!E161+'Biudzeto islaidu planas'!E124</f>
        <v>1520035</v>
      </c>
      <c r="G7" s="107">
        <f>+H7*3.4528</f>
        <v>3304177.6768</v>
      </c>
      <c r="H7" s="20">
        <v>956956</v>
      </c>
      <c r="I7" s="20">
        <f>+J7*3.4528</f>
        <v>207168</v>
      </c>
      <c r="J7" s="21">
        <v>60000</v>
      </c>
    </row>
    <row r="8" spans="1:10" ht="16.5" customHeight="1" x14ac:dyDescent="0.25">
      <c r="A8" s="8">
        <v>2</v>
      </c>
      <c r="B8" s="6" t="s">
        <v>383</v>
      </c>
      <c r="C8" s="20">
        <f t="shared" ref="C8:C54" si="0">+D8*3.4528</f>
        <v>1517657.5231999999</v>
      </c>
      <c r="D8" s="107">
        <f>+'Biudzeto islaidu planas'!C127+'Biudzeto islaidu planas'!C196+'Biudzeto islaidu planas'!C344+'Biudzeto islaidu planas'!C378</f>
        <v>439544</v>
      </c>
      <c r="E8" s="107">
        <f>+'Biudzeto islaidu planas'!D127+'Biudzeto islaidu planas'!D196+'Biudzeto islaidu planas'!D344+'Biudzeto islaidu planas'!D378</f>
        <v>1517657.5232000002</v>
      </c>
      <c r="F8" s="107">
        <f>+'Biudzeto islaidu planas'!E127+'Biudzeto islaidu planas'!E196+'Biudzeto islaidu planas'!E344+'Biudzeto islaidu planas'!E378</f>
        <v>439544</v>
      </c>
      <c r="G8" s="107">
        <f>+'Biudzeto islaidu planas'!F127+'Biudzeto islaidu planas'!F196+'Biudzeto islaidu planas'!F344+'Biudzeto islaidu planas'!F378</f>
        <v>933378.15999999992</v>
      </c>
      <c r="H8" s="107">
        <f>+'Biudzeto islaidu planas'!G127+'Biudzeto islaidu planas'!G196+'Biudzeto islaidu planas'!G344+'Biudzeto islaidu planas'!G378</f>
        <v>270325</v>
      </c>
      <c r="I8" s="107">
        <f>+'Biudzeto islaidu planas'!H127+'Biudzeto islaidu planas'!H196+'Biudzeto islaidu planas'!H344+'Biudzeto islaidu planas'!H378</f>
        <v>0</v>
      </c>
      <c r="J8" s="109">
        <f>+'Biudzeto islaidu planas'!I127+'Biudzeto islaidu planas'!I196+'Biudzeto islaidu planas'!I344+'Biudzeto islaidu planas'!I378</f>
        <v>0</v>
      </c>
    </row>
    <row r="9" spans="1:10" ht="16.5" customHeight="1" x14ac:dyDescent="0.25">
      <c r="A9" s="8">
        <v>3</v>
      </c>
      <c r="B9" s="6" t="s">
        <v>448</v>
      </c>
      <c r="C9" s="20">
        <f t="shared" si="0"/>
        <v>2204274.4255999997</v>
      </c>
      <c r="D9" s="107">
        <f>+'Biudzeto islaidu planas'!C134+'Biudzeto islaidu planas'!C178+'Biudzeto islaidu planas'!C345+'Biudzeto islaidu planas'!C379</f>
        <v>638402</v>
      </c>
      <c r="E9" s="107">
        <f>+'Biudzeto islaidu planas'!D134+'Biudzeto islaidu planas'!D178+'Biudzeto islaidu planas'!D345+'Biudzeto islaidu planas'!D379</f>
        <v>736939.46720000007</v>
      </c>
      <c r="F9" s="107">
        <f>+'Biudzeto islaidu planas'!E134+'Biudzeto islaidu planas'!E178+'Biudzeto islaidu planas'!E345+'Biudzeto islaidu planas'!E379</f>
        <v>608402</v>
      </c>
      <c r="G9" s="107">
        <f>+'Biudzeto islaidu planas'!F134+'Biudzeto islaidu planas'!F178+'Biudzeto islaidu planas'!F345+'Biudzeto islaidu planas'!F379</f>
        <v>1328440.6304000001</v>
      </c>
      <c r="H9" s="107">
        <f>+'Biudzeto islaidu planas'!G134+'Biudzeto islaidu planas'!G178+'Biudzeto islaidu planas'!G345+'Biudzeto islaidu planas'!G379</f>
        <v>384743</v>
      </c>
      <c r="I9" s="107">
        <f>+'Biudzeto islaidu planas'!H134+'Biudzeto islaidu planas'!H178+'Biudzeto islaidu planas'!H345+'Biudzeto islaidu planas'!H379</f>
        <v>103584</v>
      </c>
      <c r="J9" s="109">
        <f>+'Biudzeto islaidu planas'!I134+'Biudzeto islaidu planas'!I178+'Biudzeto islaidu planas'!I345+'Biudzeto islaidu planas'!I379</f>
        <v>30000</v>
      </c>
    </row>
    <row r="10" spans="1:10" ht="16.5" customHeight="1" x14ac:dyDescent="0.25">
      <c r="A10" s="8">
        <v>4</v>
      </c>
      <c r="B10" s="6" t="s">
        <v>449</v>
      </c>
      <c r="C10" s="20">
        <f t="shared" si="0"/>
        <v>1832373.3376</v>
      </c>
      <c r="D10" s="107">
        <f>+'Biudzeto islaidu planas'!C380+'Biudzeto islaidu planas'!C346+'Biudzeto islaidu planas'!C183+'Biudzeto islaidu planas'!C133</f>
        <v>530692</v>
      </c>
      <c r="E10" s="107">
        <f>+'Biudzeto islaidu planas'!D380+'Biudzeto islaidu planas'!D346+'Biudzeto islaidu planas'!D183+'Biudzeto islaidu planas'!D133</f>
        <v>1832373.3376000002</v>
      </c>
      <c r="F10" s="107">
        <f>+'Biudzeto islaidu planas'!E380+'Biudzeto islaidu planas'!E346+'Biudzeto islaidu planas'!E183+'Biudzeto islaidu planas'!E133</f>
        <v>530692</v>
      </c>
      <c r="G10" s="107">
        <f>+'Biudzeto islaidu planas'!F380+'Biudzeto islaidu planas'!F346+'Biudzeto islaidu planas'!F183+'Biudzeto islaidu planas'!F133</f>
        <v>1163127.4720000001</v>
      </c>
      <c r="H10" s="107">
        <f>+'Biudzeto islaidu planas'!G380+'Biudzeto islaidu planas'!G346+'Biudzeto islaidu planas'!G183+'Biudzeto islaidu planas'!G133</f>
        <v>336865</v>
      </c>
      <c r="I10" s="107">
        <f>+'Biudzeto islaidu planas'!H380+'Biudzeto islaidu planas'!H346+'Biudzeto islaidu planas'!H183+'Biudzeto islaidu planas'!H133</f>
        <v>0</v>
      </c>
      <c r="J10" s="109">
        <f>+'Biudzeto islaidu planas'!I380+'Biudzeto islaidu planas'!I346+'Biudzeto islaidu planas'!I183+'Biudzeto islaidu planas'!I133</f>
        <v>0</v>
      </c>
    </row>
    <row r="11" spans="1:10" ht="16.5" customHeight="1" x14ac:dyDescent="0.25">
      <c r="A11" s="8">
        <v>5</v>
      </c>
      <c r="B11" s="6" t="s">
        <v>398</v>
      </c>
      <c r="C11" s="20">
        <f t="shared" si="0"/>
        <v>1152344.3776</v>
      </c>
      <c r="D11" s="107">
        <f>+'Biudzeto islaidu planas'!C131+'Biudzeto islaidu planas'!C201+'Biudzeto islaidu planas'!C347+'Biudzeto islaidu planas'!C381</f>
        <v>333742</v>
      </c>
      <c r="E11" s="107">
        <f>+'Biudzeto islaidu planas'!D131+'Biudzeto islaidu planas'!D201+'Biudzeto islaidu planas'!D347+'Biudzeto islaidu planas'!D381</f>
        <v>1144344.24</v>
      </c>
      <c r="F11" s="107">
        <f>+'Biudzeto islaidu planas'!E131+'Biudzeto islaidu planas'!E201+'Biudzeto islaidu planas'!E347+'Biudzeto islaidu planas'!E381</f>
        <v>331425</v>
      </c>
      <c r="G11" s="107">
        <f>+'Biudzeto islaidu planas'!F131+'Biudzeto islaidu planas'!F201+'Biudzeto islaidu planas'!F347+'Biudzeto islaidu planas'!F381</f>
        <v>739406.76160000009</v>
      </c>
      <c r="H11" s="107">
        <f>+'Biudzeto islaidu planas'!G131+'Biudzeto islaidu planas'!G201+'Biudzeto islaidu planas'!G347+'Biudzeto islaidu planas'!G381</f>
        <v>214147</v>
      </c>
      <c r="I11" s="107">
        <f>+'Biudzeto islaidu planas'!H131+'Biudzeto islaidu planas'!H201+'Biudzeto islaidu planas'!H347+'Biudzeto islaidu planas'!H381</f>
        <v>8000.1376</v>
      </c>
      <c r="J11" s="109">
        <f>+'Biudzeto islaidu planas'!I131+'Biudzeto islaidu planas'!I201+'Biudzeto islaidu planas'!I347+'Biudzeto islaidu planas'!I381</f>
        <v>2317</v>
      </c>
    </row>
    <row r="12" spans="1:10" ht="16.5" customHeight="1" x14ac:dyDescent="0.25">
      <c r="A12" s="8">
        <v>6</v>
      </c>
      <c r="B12" s="6" t="s">
        <v>316</v>
      </c>
      <c r="C12" s="20">
        <f t="shared" si="0"/>
        <v>1269711.9552</v>
      </c>
      <c r="D12" s="107">
        <f>+'Biudzeto islaidu planas'!C382+'Biudzeto islaidu planas'!C348+'Biudzeto islaidu planas'!C204+'Biudzeto islaidu planas'!C132</f>
        <v>367734</v>
      </c>
      <c r="E12" s="107">
        <f>+'Biudzeto islaidu planas'!D382+'Biudzeto islaidu planas'!D348+'Biudzeto islaidu planas'!D204+'Biudzeto islaidu planas'!D132</f>
        <v>1269711.9552</v>
      </c>
      <c r="F12" s="107">
        <f>+'Biudzeto islaidu planas'!E382+'Biudzeto islaidu planas'!E348+'Biudzeto islaidu planas'!E204+'Biudzeto islaidu planas'!E132</f>
        <v>367734</v>
      </c>
      <c r="G12" s="107">
        <f>+'Biudzeto islaidu planas'!F382+'Biudzeto islaidu planas'!F348+'Biudzeto islaidu planas'!F204+'Biudzeto islaidu planas'!F132</f>
        <v>728540.79999999993</v>
      </c>
      <c r="H12" s="107">
        <f>+'Biudzeto islaidu planas'!G382+'Biudzeto islaidu planas'!G348+'Biudzeto islaidu planas'!G204+'Biudzeto islaidu planas'!G132</f>
        <v>211000</v>
      </c>
      <c r="I12" s="107">
        <f>+'Biudzeto islaidu planas'!H382+'Biudzeto islaidu planas'!H348+'Biudzeto islaidu planas'!H204+'Biudzeto islaidu planas'!H132</f>
        <v>0</v>
      </c>
      <c r="J12" s="109">
        <f>+'Biudzeto islaidu planas'!I382+'Biudzeto islaidu planas'!I348+'Biudzeto islaidu planas'!I204+'Biudzeto islaidu planas'!I132</f>
        <v>0</v>
      </c>
    </row>
    <row r="13" spans="1:10" ht="16.5" customHeight="1" x14ac:dyDescent="0.25">
      <c r="A13" s="8">
        <v>7</v>
      </c>
      <c r="B13" s="6" t="s">
        <v>360</v>
      </c>
      <c r="C13" s="20">
        <f t="shared" si="0"/>
        <v>1334724.7264</v>
      </c>
      <c r="D13" s="107">
        <f>+'Biudzeto islaidu planas'!C263+'Biudzeto islaidu planas'!C351</f>
        <v>386563</v>
      </c>
      <c r="E13" s="107">
        <f>+'Biudzeto islaidu planas'!D263+'Biudzeto islaidu planas'!D351</f>
        <v>1334724.7264</v>
      </c>
      <c r="F13" s="107">
        <f>+'Biudzeto islaidu planas'!E263+'Biudzeto islaidu planas'!E351</f>
        <v>386563</v>
      </c>
      <c r="G13" s="107">
        <f>+'Biudzeto islaidu planas'!F263+'Biudzeto islaidu planas'!F351</f>
        <v>770872.12800000003</v>
      </c>
      <c r="H13" s="107">
        <f>+'Biudzeto islaidu planas'!G263+'Biudzeto islaidu planas'!G351</f>
        <v>223260</v>
      </c>
      <c r="I13" s="107">
        <f>+'Biudzeto islaidu planas'!H263+'Biudzeto islaidu planas'!H351</f>
        <v>0</v>
      </c>
      <c r="J13" s="109">
        <f>+'Biudzeto islaidu planas'!I263+'Biudzeto islaidu planas'!I351</f>
        <v>0</v>
      </c>
    </row>
    <row r="14" spans="1:10" ht="16.5" customHeight="1" x14ac:dyDescent="0.25">
      <c r="A14" s="8">
        <v>8</v>
      </c>
      <c r="B14" s="6" t="s">
        <v>359</v>
      </c>
      <c r="C14" s="20">
        <f t="shared" si="0"/>
        <v>1290957.0336</v>
      </c>
      <c r="D14" s="107">
        <f>+'Biudzeto islaidu planas'!C352+'Biudzeto islaidu planas'!C267</f>
        <v>373887</v>
      </c>
      <c r="E14" s="107">
        <f>+'Biudzeto islaidu planas'!D352+'Biudzeto islaidu planas'!D267</f>
        <v>1290957.0336</v>
      </c>
      <c r="F14" s="107">
        <f>+'Biudzeto islaidu planas'!E352+'Biudzeto islaidu planas'!E267</f>
        <v>373887</v>
      </c>
      <c r="G14" s="107">
        <f>+'Biudzeto islaidu planas'!F352+'Biudzeto islaidu planas'!F267</f>
        <v>756339.29279999994</v>
      </c>
      <c r="H14" s="107">
        <f>+'Biudzeto islaidu planas'!G352+'Biudzeto islaidu planas'!G267</f>
        <v>219051</v>
      </c>
      <c r="I14" s="107">
        <f>+'Biudzeto islaidu planas'!H352+'Biudzeto islaidu planas'!H267</f>
        <v>0</v>
      </c>
      <c r="J14" s="109">
        <f>+'Biudzeto islaidu planas'!I352+'Biudzeto islaidu planas'!I267</f>
        <v>0</v>
      </c>
    </row>
    <row r="15" spans="1:10" ht="16.5" customHeight="1" x14ac:dyDescent="0.25">
      <c r="A15" s="8">
        <v>9</v>
      </c>
      <c r="B15" s="6" t="s">
        <v>361</v>
      </c>
      <c r="C15" s="20">
        <f t="shared" si="0"/>
        <v>1041613.0815999999</v>
      </c>
      <c r="D15" s="107">
        <f>+'Biudzeto islaidu planas'!C271+'Biudzeto islaidu planas'!C349</f>
        <v>301672</v>
      </c>
      <c r="E15" s="107">
        <f>+'Biudzeto islaidu planas'!D271+'Biudzeto islaidu planas'!D349</f>
        <v>1039205.5632</v>
      </c>
      <c r="F15" s="107">
        <f>+'Biudzeto islaidu planas'!E271+'Biudzeto islaidu planas'!E349</f>
        <v>299264</v>
      </c>
      <c r="G15" s="107">
        <f>+'Biudzeto islaidu planas'!F271+'Biudzeto islaidu planas'!F349</f>
        <v>600963.29279999994</v>
      </c>
      <c r="H15" s="107">
        <f>+'Biudzeto islaidu planas'!G271+'Biudzeto islaidu planas'!G349</f>
        <v>174051</v>
      </c>
      <c r="I15" s="107">
        <f>+'Biudzeto islaidu planas'!H271+'Biudzeto islaidu planas'!H349</f>
        <v>8314.3423999999995</v>
      </c>
      <c r="J15" s="109">
        <f>+'Biudzeto islaidu planas'!I271+'Biudzeto islaidu planas'!I349</f>
        <v>2408</v>
      </c>
    </row>
    <row r="16" spans="1:10" ht="16.5" customHeight="1" x14ac:dyDescent="0.25">
      <c r="A16" s="8">
        <v>10</v>
      </c>
      <c r="B16" s="6" t="s">
        <v>399</v>
      </c>
      <c r="C16" s="20">
        <f t="shared" si="0"/>
        <v>769515.17759999994</v>
      </c>
      <c r="D16" s="107">
        <f>+'Biudzeto islaidu planas'!C350+'Biudzeto islaidu planas'!C275</f>
        <v>222867</v>
      </c>
      <c r="E16" s="107">
        <f>+'Biudzeto islaidu planas'!D350+'Biudzeto islaidu planas'!D275</f>
        <v>769515.17760000005</v>
      </c>
      <c r="F16" s="107">
        <f>+'Biudzeto islaidu planas'!E350+'Biudzeto islaidu planas'!E275</f>
        <v>222867</v>
      </c>
      <c r="G16" s="107">
        <f>+'Biudzeto islaidu planas'!F350+'Biudzeto islaidu planas'!F275</f>
        <v>419984.78080000001</v>
      </c>
      <c r="H16" s="107">
        <f>+'Biudzeto islaidu planas'!G350+'Biudzeto islaidu planas'!G275</f>
        <v>121636</v>
      </c>
      <c r="I16" s="107">
        <f>+'Biudzeto islaidu planas'!H350+'Biudzeto islaidu planas'!H275</f>
        <v>0</v>
      </c>
      <c r="J16" s="109">
        <f>+'Biudzeto islaidu planas'!I350+'Biudzeto islaidu planas'!I275</f>
        <v>0</v>
      </c>
    </row>
    <row r="17" spans="1:10" ht="16.5" customHeight="1" x14ac:dyDescent="0.25">
      <c r="A17" s="8">
        <v>11</v>
      </c>
      <c r="B17" s="6" t="s">
        <v>318</v>
      </c>
      <c r="C17" s="20">
        <f t="shared" si="0"/>
        <v>3424752.9055999997</v>
      </c>
      <c r="D17" s="107">
        <f>+'Biudzeto islaidu planas'!C126+'Biudzeto islaidu planas'!C167+'Biudzeto islaidu planas'!C341</f>
        <v>991877</v>
      </c>
      <c r="E17" s="107">
        <f>+'Biudzeto islaidu planas'!D126+'Biudzeto islaidu planas'!D167+'Biudzeto islaidu planas'!D341</f>
        <v>3424752.9056000006</v>
      </c>
      <c r="F17" s="107">
        <f>+'Biudzeto islaidu planas'!E126+'Biudzeto islaidu planas'!E167+'Biudzeto islaidu planas'!E341</f>
        <v>991877</v>
      </c>
      <c r="G17" s="107">
        <f>+'Biudzeto islaidu planas'!F126+'Biudzeto islaidu planas'!F167+'Biudzeto islaidu planas'!F341</f>
        <v>2074939.4431999999</v>
      </c>
      <c r="H17" s="107">
        <f>+'Biudzeto islaidu planas'!G126+'Biudzeto islaidu planas'!G167+'Biudzeto islaidu planas'!G341</f>
        <v>600944</v>
      </c>
      <c r="I17" s="107">
        <f>+'Biudzeto islaidu planas'!H126+'Biudzeto islaidu planas'!H167+'Biudzeto islaidu planas'!H341</f>
        <v>0</v>
      </c>
      <c r="J17" s="109">
        <f>+'Biudzeto islaidu planas'!I126+'Biudzeto islaidu planas'!I167+'Biudzeto islaidu planas'!I341</f>
        <v>0</v>
      </c>
    </row>
    <row r="18" spans="1:10" ht="16.5" customHeight="1" x14ac:dyDescent="0.25">
      <c r="A18" s="8">
        <v>12</v>
      </c>
      <c r="B18" s="6" t="s">
        <v>400</v>
      </c>
      <c r="C18" s="20">
        <f t="shared" si="0"/>
        <v>2823012.7327999999</v>
      </c>
      <c r="D18" s="107">
        <f>+'Biudzeto islaidu planas'!C342+'Biudzeto islaidu planas'!C171+'Biudzeto islaidu planas'!C125</f>
        <v>817601</v>
      </c>
      <c r="E18" s="107">
        <f>+'Biudzeto islaidu planas'!D342+'Biudzeto islaidu planas'!D171+'Biudzeto islaidu planas'!D125</f>
        <v>1217131.1743999999</v>
      </c>
      <c r="F18" s="107">
        <f>+'Biudzeto islaidu planas'!E342+'Biudzeto islaidu planas'!E171+'Biudzeto islaidu planas'!E125</f>
        <v>817601</v>
      </c>
      <c r="G18" s="107">
        <f>+'Biudzeto islaidu planas'!F342+'Biudzeto islaidu planas'!F171+'Biudzeto islaidu planas'!F125</f>
        <v>1664784.784</v>
      </c>
      <c r="H18" s="107">
        <f>+'Biudzeto islaidu planas'!G342+'Biudzeto islaidu planas'!G171+'Biudzeto islaidu planas'!G125</f>
        <v>482155</v>
      </c>
      <c r="I18" s="107">
        <f>+'Biudzeto islaidu planas'!H342+'Biudzeto islaidu planas'!H171+'Biudzeto islaidu planas'!H125</f>
        <v>0</v>
      </c>
      <c r="J18" s="109">
        <f>+'Biudzeto islaidu planas'!I342+'Biudzeto islaidu planas'!I171+'Biudzeto islaidu planas'!I125</f>
        <v>0</v>
      </c>
    </row>
    <row r="19" spans="1:10" ht="16.5" customHeight="1" x14ac:dyDescent="0.25">
      <c r="A19" s="8">
        <v>13</v>
      </c>
      <c r="B19" s="6" t="s">
        <v>466</v>
      </c>
      <c r="C19" s="20">
        <f t="shared" si="0"/>
        <v>1693322.176</v>
      </c>
      <c r="D19" s="107">
        <f>+'Biudzeto islaidu planas'!C136+'Biudzeto islaidu planas'!C188+'Biudzeto islaidu planas'!C357+'Biudzeto islaidu planas'!C386</f>
        <v>490420</v>
      </c>
      <c r="E19" s="107">
        <f>+'Biudzeto islaidu planas'!D136+'Biudzeto islaidu planas'!D188+'Biudzeto islaidu planas'!D357+'Biudzeto islaidu planas'!D386</f>
        <v>1658794.176</v>
      </c>
      <c r="F19" s="107">
        <f>+'Biudzeto islaidu planas'!E136+'Biudzeto islaidu planas'!E188+'Biudzeto islaidu planas'!E357+'Biudzeto islaidu planas'!E386</f>
        <v>480420</v>
      </c>
      <c r="G19" s="107">
        <f>+'Biudzeto islaidu planas'!F136+'Biudzeto islaidu planas'!F188+'Biudzeto islaidu planas'!F357+'Biudzeto islaidu planas'!F386</f>
        <v>1054968.5119999999</v>
      </c>
      <c r="H19" s="107">
        <f>+'Biudzeto islaidu planas'!G136+'Biudzeto islaidu planas'!G188+'Biudzeto islaidu planas'!G357+'Biudzeto islaidu planas'!G386</f>
        <v>305540</v>
      </c>
      <c r="I19" s="107">
        <f>+'Biudzeto islaidu planas'!H136+'Biudzeto islaidu planas'!H188+'Biudzeto islaidu planas'!H357+'Biudzeto islaidu planas'!H386</f>
        <v>34528</v>
      </c>
      <c r="J19" s="109">
        <f>+'Biudzeto islaidu planas'!I136+'Biudzeto islaidu planas'!I188+'Biudzeto islaidu planas'!I357+'Biudzeto islaidu planas'!I386</f>
        <v>10000</v>
      </c>
    </row>
    <row r="20" spans="1:10" ht="16.5" customHeight="1" x14ac:dyDescent="0.25">
      <c r="A20" s="8">
        <v>14</v>
      </c>
      <c r="B20" s="6" t="s">
        <v>401</v>
      </c>
      <c r="C20" s="20">
        <f t="shared" si="0"/>
        <v>1518120.1983999999</v>
      </c>
      <c r="D20" s="107">
        <f>+'Biudzeto islaidu planas'!C385+'Biudzeto islaidu planas'!C355+'Biudzeto islaidu planas'!C175+'Biudzeto islaidu planas'!C130</f>
        <v>439678</v>
      </c>
      <c r="E20" s="107">
        <f>+'Biudzeto islaidu planas'!D385+'Biudzeto islaidu planas'!D355+'Biudzeto islaidu planas'!D175+'Biudzeto islaidu planas'!D130</f>
        <v>1518120.1984000001</v>
      </c>
      <c r="F20" s="107">
        <f>+'Biudzeto islaidu planas'!E385+'Biudzeto islaidu planas'!E355+'Biudzeto islaidu planas'!E175+'Biudzeto islaidu planas'!E130</f>
        <v>439678</v>
      </c>
      <c r="G20" s="107">
        <f>+'Biudzeto islaidu planas'!F385+'Biudzeto islaidu planas'!F355+'Biudzeto islaidu planas'!F175+'Biudzeto islaidu planas'!F130</f>
        <v>922056.42879999988</v>
      </c>
      <c r="H20" s="107">
        <f>+'Biudzeto islaidu planas'!G385+'Biudzeto islaidu planas'!G355+'Biudzeto islaidu planas'!G175+'Biudzeto islaidu planas'!G130</f>
        <v>267046</v>
      </c>
      <c r="I20" s="107">
        <f>+'Biudzeto islaidu planas'!H385+'Biudzeto islaidu planas'!H355+'Biudzeto islaidu planas'!H175+'Biudzeto islaidu planas'!H130</f>
        <v>0</v>
      </c>
      <c r="J20" s="109">
        <f>+'Biudzeto islaidu planas'!I385+'Biudzeto islaidu planas'!I355+'Biudzeto islaidu planas'!I175+'Biudzeto islaidu planas'!I130</f>
        <v>0</v>
      </c>
    </row>
    <row r="21" spans="1:10" ht="16.5" customHeight="1" x14ac:dyDescent="0.25">
      <c r="A21" s="8">
        <v>15</v>
      </c>
      <c r="B21" s="6" t="s">
        <v>387</v>
      </c>
      <c r="C21" s="20">
        <f t="shared" si="0"/>
        <v>1331914.1472</v>
      </c>
      <c r="D21" s="107">
        <f>+'Biudzeto islaidu planas'!C356+'Biudzeto islaidu planas'!C208+'Biudzeto islaidu planas'!C135</f>
        <v>385749</v>
      </c>
      <c r="E21" s="107">
        <f>+'Biudzeto islaidu planas'!D356+'Biudzeto islaidu planas'!D208+'Biudzeto islaidu planas'!D135</f>
        <v>1331914.1471999998</v>
      </c>
      <c r="F21" s="107">
        <f>+'Biudzeto islaidu planas'!E356+'Biudzeto islaidu planas'!E208+'Biudzeto islaidu planas'!E135</f>
        <v>385749</v>
      </c>
      <c r="G21" s="107">
        <f>+'Biudzeto islaidu planas'!F356+'Biudzeto islaidu planas'!F208+'Biudzeto islaidu planas'!F135</f>
        <v>843857.41439999989</v>
      </c>
      <c r="H21" s="107">
        <f>+'Biudzeto islaidu planas'!G356+'Biudzeto islaidu planas'!G208+'Biudzeto islaidu planas'!G135</f>
        <v>244398</v>
      </c>
      <c r="I21" s="107">
        <f>+'Biudzeto islaidu planas'!H356+'Biudzeto islaidu planas'!H208+'Biudzeto islaidu planas'!H135</f>
        <v>0</v>
      </c>
      <c r="J21" s="109">
        <f>+'Biudzeto islaidu planas'!I356+'Biudzeto islaidu planas'!I208+'Biudzeto islaidu planas'!I135</f>
        <v>0</v>
      </c>
    </row>
    <row r="22" spans="1:10" ht="16.5" customHeight="1" x14ac:dyDescent="0.25">
      <c r="A22" s="8">
        <v>16</v>
      </c>
      <c r="B22" s="6" t="s">
        <v>402</v>
      </c>
      <c r="C22" s="20">
        <f t="shared" si="0"/>
        <v>1046015.4016</v>
      </c>
      <c r="D22" s="107">
        <f>+'Biudzeto islaidu planas'!C129+'Biudzeto islaidu planas'!C213+'Biudzeto islaidu planas'!C354+'Biudzeto islaidu planas'!C384</f>
        <v>302947</v>
      </c>
      <c r="E22" s="107">
        <f>+'Biudzeto islaidu planas'!D129+'Biudzeto islaidu planas'!D213+'Biudzeto islaidu planas'!D354+'Biudzeto islaidu planas'!D384</f>
        <v>1046015.4015999999</v>
      </c>
      <c r="F22" s="107">
        <f>+'Biudzeto islaidu planas'!E129+'Biudzeto islaidu planas'!E213+'Biudzeto islaidu planas'!E354+'Biudzeto islaidu planas'!E384</f>
        <v>302947</v>
      </c>
      <c r="G22" s="107">
        <f>+'Biudzeto islaidu planas'!F129+'Biudzeto islaidu planas'!F213+'Biudzeto islaidu planas'!F354+'Biudzeto islaidu planas'!F384</f>
        <v>672315.4047999999</v>
      </c>
      <c r="H22" s="107">
        <f>+'Biudzeto islaidu planas'!G129+'Biudzeto islaidu planas'!G213+'Biudzeto islaidu planas'!G354+'Biudzeto islaidu planas'!G384</f>
        <v>194716</v>
      </c>
      <c r="I22" s="107">
        <f>+'Biudzeto islaidu planas'!H129+'Biudzeto islaidu planas'!H213+'Biudzeto islaidu planas'!H354+'Biudzeto islaidu planas'!H384</f>
        <v>0</v>
      </c>
      <c r="J22" s="109">
        <f>+'Biudzeto islaidu planas'!I129+'Biudzeto islaidu planas'!I213+'Biudzeto islaidu planas'!I354+'Biudzeto islaidu planas'!I384</f>
        <v>0</v>
      </c>
    </row>
    <row r="23" spans="1:10" ht="16.5" customHeight="1" x14ac:dyDescent="0.25">
      <c r="A23" s="8">
        <v>17</v>
      </c>
      <c r="B23" s="6" t="s">
        <v>403</v>
      </c>
      <c r="C23" s="20">
        <f t="shared" si="0"/>
        <v>902095.79200000002</v>
      </c>
      <c r="D23" s="107">
        <f>+'Biudzeto islaidu planas'!C383+'Biudzeto islaidu planas'!C353+'Biudzeto islaidu planas'!C216+'Biudzeto islaidu planas'!C128</f>
        <v>261265</v>
      </c>
      <c r="E23" s="107">
        <f>+'Biudzeto islaidu planas'!D383+'Biudzeto islaidu planas'!D353+'Biudzeto islaidu planas'!D216+'Biudzeto islaidu planas'!D128</f>
        <v>902095.79200000002</v>
      </c>
      <c r="F23" s="107">
        <f>+'Biudzeto islaidu planas'!E383+'Biudzeto islaidu planas'!E353+'Biudzeto islaidu planas'!E216+'Biudzeto islaidu planas'!E128</f>
        <v>261265</v>
      </c>
      <c r="G23" s="107">
        <f>+'Biudzeto islaidu planas'!F383+'Biudzeto islaidu planas'!F353+'Biudzeto islaidu planas'!F216+'Biudzeto islaidu planas'!F128</f>
        <v>598936.49919999996</v>
      </c>
      <c r="H23" s="107">
        <f>+'Biudzeto islaidu planas'!G383+'Biudzeto islaidu planas'!G353+'Biudzeto islaidu planas'!G216+'Biudzeto islaidu planas'!G128</f>
        <v>173464</v>
      </c>
      <c r="I23" s="107">
        <f>+'Biudzeto islaidu planas'!H383+'Biudzeto islaidu planas'!H353+'Biudzeto islaidu planas'!H216+'Biudzeto islaidu planas'!H128</f>
        <v>0</v>
      </c>
      <c r="J23" s="109">
        <f>+'Biudzeto islaidu planas'!I383+'Biudzeto islaidu planas'!I353+'Biudzeto islaidu planas'!I216+'Biudzeto islaidu planas'!I128</f>
        <v>0</v>
      </c>
    </row>
    <row r="24" spans="1:10" ht="16.5" customHeight="1" x14ac:dyDescent="0.25">
      <c r="A24" s="8">
        <v>18</v>
      </c>
      <c r="B24" s="6" t="s">
        <v>404</v>
      </c>
      <c r="C24" s="20">
        <f t="shared" si="0"/>
        <v>247400.02559999999</v>
      </c>
      <c r="D24" s="107">
        <f>+'Biudzeto islaidu planas'!C366+'Biudzeto islaidu planas'!C224</f>
        <v>71652</v>
      </c>
      <c r="E24" s="107">
        <f>+'Biudzeto islaidu planas'!D366+'Biudzeto islaidu planas'!D224</f>
        <v>247400.02559999999</v>
      </c>
      <c r="F24" s="107">
        <f>+'Biudzeto islaidu planas'!E366+'Biudzeto islaidu planas'!E224</f>
        <v>71652</v>
      </c>
      <c r="G24" s="107">
        <f>+'Biudzeto islaidu planas'!F366+'Biudzeto islaidu planas'!F224</f>
        <v>162578.54079999999</v>
      </c>
      <c r="H24" s="107">
        <f>+'Biudzeto islaidu planas'!G366+'Biudzeto islaidu planas'!G224</f>
        <v>47086</v>
      </c>
      <c r="I24" s="107">
        <f>+'Biudzeto islaidu planas'!H366+'Biudzeto islaidu planas'!H224</f>
        <v>0</v>
      </c>
      <c r="J24" s="109">
        <f>+'Biudzeto islaidu planas'!I366+'Biudzeto islaidu planas'!I224</f>
        <v>0</v>
      </c>
    </row>
    <row r="25" spans="1:10" ht="16.5" customHeight="1" x14ac:dyDescent="0.25">
      <c r="A25" s="8">
        <v>19</v>
      </c>
      <c r="B25" s="6" t="s">
        <v>405</v>
      </c>
      <c r="C25" s="20">
        <f t="shared" si="0"/>
        <v>671124.1888</v>
      </c>
      <c r="D25" s="107">
        <f>+'Biudzeto islaidu planas'!C139+'Biudzeto islaidu planas'!C227+'Biudzeto islaidu planas'!C360+'Biudzeto islaidu planas'!C387</f>
        <v>194371</v>
      </c>
      <c r="E25" s="107">
        <f>+'Biudzeto islaidu planas'!D139+'Biudzeto islaidu planas'!D227+'Biudzeto islaidu planas'!D360+'Biudzeto islaidu planas'!D387</f>
        <v>671124.1888</v>
      </c>
      <c r="F25" s="107">
        <f>+'Biudzeto islaidu planas'!E139+'Biudzeto islaidu planas'!E227+'Biudzeto islaidu planas'!E360+'Biudzeto islaidu planas'!E387</f>
        <v>194371</v>
      </c>
      <c r="G25" s="107">
        <f>+'Biudzeto islaidu planas'!F139+'Biudzeto islaidu planas'!F227+'Biudzeto islaidu planas'!F360+'Biudzeto islaidu planas'!F387</f>
        <v>363092.9952</v>
      </c>
      <c r="H25" s="107">
        <f>+'Biudzeto islaidu planas'!G139+'Biudzeto islaidu planas'!G227+'Biudzeto islaidu planas'!G360+'Biudzeto islaidu planas'!G387</f>
        <v>105159</v>
      </c>
      <c r="I25" s="107">
        <f>+'Biudzeto islaidu planas'!H139+'Biudzeto islaidu planas'!H227+'Biudzeto islaidu planas'!H360+'Biudzeto islaidu planas'!H387</f>
        <v>0</v>
      </c>
      <c r="J25" s="109">
        <f>+'Biudzeto islaidu planas'!I139+'Biudzeto islaidu planas'!I227+'Biudzeto islaidu planas'!I360+'Biudzeto islaidu planas'!I387</f>
        <v>0</v>
      </c>
    </row>
    <row r="26" spans="1:10" ht="16.5" customHeight="1" x14ac:dyDescent="0.25">
      <c r="A26" s="8">
        <v>20</v>
      </c>
      <c r="B26" s="6" t="s">
        <v>406</v>
      </c>
      <c r="C26" s="20">
        <f t="shared" si="0"/>
        <v>1581.3824</v>
      </c>
      <c r="D26" s="107">
        <f>+'Biudzeto islaidu planas'!C230</f>
        <v>458</v>
      </c>
      <c r="E26" s="107">
        <f>+'Biudzeto islaidu planas'!D230</f>
        <v>1581.3824</v>
      </c>
      <c r="F26" s="107">
        <f>+'Biudzeto islaidu planas'!E230</f>
        <v>458</v>
      </c>
      <c r="G26" s="107">
        <f>+'Biudzeto islaidu planas'!F230</f>
        <v>1129.0655999999999</v>
      </c>
      <c r="H26" s="107">
        <f>+'Biudzeto islaidu planas'!G230</f>
        <v>327</v>
      </c>
      <c r="I26" s="107">
        <f>+'Biudzeto islaidu planas'!H230</f>
        <v>0</v>
      </c>
      <c r="J26" s="109">
        <f>+'Biudzeto islaidu planas'!I230</f>
        <v>0</v>
      </c>
    </row>
    <row r="27" spans="1:10" ht="16.5" customHeight="1" x14ac:dyDescent="0.25">
      <c r="A27" s="8">
        <v>21</v>
      </c>
      <c r="B27" s="6" t="s">
        <v>322</v>
      </c>
      <c r="C27" s="20">
        <f t="shared" si="0"/>
        <v>569546.26559999993</v>
      </c>
      <c r="D27" s="107">
        <f>+'Biudzeto islaidu planas'!C137+'Biudzeto islaidu planas'!C233+'Biudzeto islaidu planas'!C358</f>
        <v>164952</v>
      </c>
      <c r="E27" s="107">
        <f>+'Biudzeto islaidu planas'!D137+'Biudzeto islaidu planas'!D233+'Biudzeto islaidu planas'!D358</f>
        <v>567446.96319999988</v>
      </c>
      <c r="F27" s="107">
        <f>+'Biudzeto islaidu planas'!E137+'Biudzeto islaidu planas'!E233+'Biudzeto islaidu planas'!E358</f>
        <v>164344</v>
      </c>
      <c r="G27" s="107">
        <f>+'Biudzeto islaidu planas'!F137+'Biudzeto islaidu planas'!F233+'Biudzeto islaidu planas'!F358</f>
        <v>326714.29440000001</v>
      </c>
      <c r="H27" s="107">
        <f>+'Biudzeto islaidu planas'!G137+'Biudzeto islaidu planas'!G233+'Biudzeto islaidu planas'!G358</f>
        <v>94623</v>
      </c>
      <c r="I27" s="107">
        <f>+'Biudzeto islaidu planas'!H137+'Biudzeto islaidu planas'!H233+'Biudzeto islaidu planas'!H358</f>
        <v>2099.3024</v>
      </c>
      <c r="J27" s="109">
        <f>+'Biudzeto islaidu planas'!I137+'Biudzeto islaidu planas'!I233+'Biudzeto islaidu planas'!I358</f>
        <v>608</v>
      </c>
    </row>
    <row r="28" spans="1:10" ht="16.5" customHeight="1" x14ac:dyDescent="0.25">
      <c r="A28" s="8">
        <v>22</v>
      </c>
      <c r="B28" s="6" t="s">
        <v>320</v>
      </c>
      <c r="C28" s="20">
        <f t="shared" si="0"/>
        <v>849923.98399999994</v>
      </c>
      <c r="D28" s="107">
        <f>+'Biudzeto islaidu planas'!C390+'Biudzeto islaidu planas'!C364+'Biudzeto islaidu planas'!C237+'Biudzeto islaidu planas'!C141</f>
        <v>246155</v>
      </c>
      <c r="E28" s="107">
        <f>+'Biudzeto islaidu planas'!D390+'Biudzeto islaidu planas'!D364+'Biudzeto islaidu planas'!D237+'Biudzeto islaidu planas'!D141</f>
        <v>847921.36</v>
      </c>
      <c r="F28" s="107">
        <f>+'Biudzeto islaidu planas'!E390+'Biudzeto islaidu planas'!E364+'Biudzeto islaidu planas'!E237+'Biudzeto islaidu planas'!E141</f>
        <v>245575</v>
      </c>
      <c r="G28" s="107">
        <f>+'Biudzeto islaidu planas'!F390+'Biudzeto islaidu planas'!F364+'Biudzeto islaidu planas'!F237+'Biudzeto islaidu planas'!F141</f>
        <v>465344.2144</v>
      </c>
      <c r="H28" s="107">
        <f>+'Biudzeto islaidu planas'!G390+'Biudzeto islaidu planas'!G364+'Biudzeto islaidu planas'!G237+'Biudzeto islaidu planas'!G141</f>
        <v>134773</v>
      </c>
      <c r="I28" s="107">
        <f>+'Biudzeto islaidu planas'!H390+'Biudzeto islaidu planas'!H364+'Biudzeto islaidu planas'!H237+'Biudzeto islaidu planas'!H141</f>
        <v>2002.624</v>
      </c>
      <c r="J28" s="109">
        <f>+'Biudzeto islaidu planas'!I390+'Biudzeto islaidu planas'!I364+'Biudzeto islaidu planas'!I237+'Biudzeto islaidu planas'!I141</f>
        <v>580</v>
      </c>
    </row>
    <row r="29" spans="1:10" ht="16.5" customHeight="1" x14ac:dyDescent="0.25">
      <c r="A29" s="8">
        <v>23</v>
      </c>
      <c r="B29" s="6" t="s">
        <v>407</v>
      </c>
      <c r="C29" s="20">
        <f t="shared" si="0"/>
        <v>959912.92799999996</v>
      </c>
      <c r="D29" s="107">
        <f>+'Biudzeto islaidu planas'!C388+'Biudzeto islaidu planas'!C361+'Biudzeto islaidu planas'!C241+'Biudzeto islaidu planas'!C140</f>
        <v>278010</v>
      </c>
      <c r="E29" s="107">
        <f>+'Biudzeto islaidu planas'!D140+'Biudzeto islaidu planas'!D241+'Biudzeto islaidu planas'!D361+'Biudzeto islaidu planas'!D388</f>
        <v>959912.92799999996</v>
      </c>
      <c r="F29" s="107">
        <f>+'Biudzeto islaidu planas'!E140+'Biudzeto islaidu planas'!E241+'Biudzeto islaidu planas'!E361+'Biudzeto islaidu planas'!E388</f>
        <v>278010</v>
      </c>
      <c r="G29" s="107">
        <f>+'Biudzeto islaidu planas'!F140+'Biudzeto islaidu planas'!F241+'Biudzeto islaidu planas'!F361+'Biudzeto islaidu planas'!F388</f>
        <v>672660.68480000005</v>
      </c>
      <c r="H29" s="107">
        <f>+'Biudzeto islaidu planas'!G140+'Biudzeto islaidu planas'!G241+'Biudzeto islaidu planas'!G361+'Biudzeto islaidu planas'!G388</f>
        <v>194816</v>
      </c>
      <c r="I29" s="107">
        <f>+'Biudzeto islaidu planas'!H140+'Biudzeto islaidu planas'!H241+'Biudzeto islaidu planas'!H361+'Biudzeto islaidu planas'!H388</f>
        <v>0</v>
      </c>
      <c r="J29" s="109">
        <f>+'Biudzeto islaidu planas'!I140+'Biudzeto islaidu planas'!I241+'Biudzeto islaidu planas'!I361+'Biudzeto islaidu planas'!I388</f>
        <v>0</v>
      </c>
    </row>
    <row r="30" spans="1:10" ht="16.5" customHeight="1" x14ac:dyDescent="0.25">
      <c r="A30" s="8">
        <v>24</v>
      </c>
      <c r="B30" s="6" t="s">
        <v>324</v>
      </c>
      <c r="C30" s="20">
        <f t="shared" si="0"/>
        <v>757257.73759999999</v>
      </c>
      <c r="D30" s="107">
        <f>+'Biudzeto islaidu planas'!C244+'Biudzeto islaidu planas'!C362</f>
        <v>219317</v>
      </c>
      <c r="E30" s="107">
        <f>+'Biudzeto islaidu planas'!D244+'Biudzeto islaidu planas'!D362</f>
        <v>757257.73759999999</v>
      </c>
      <c r="F30" s="107">
        <f>+'Biudzeto islaidu planas'!E244+'Biudzeto islaidu planas'!E362</f>
        <v>219317</v>
      </c>
      <c r="G30" s="107">
        <f>+'Biudzeto islaidu planas'!F244+'Biudzeto islaidu planas'!F362</f>
        <v>491706.34239999996</v>
      </c>
      <c r="H30" s="107">
        <f>+'Biudzeto islaidu planas'!G244+'Biudzeto islaidu planas'!G362</f>
        <v>142408</v>
      </c>
      <c r="I30" s="107">
        <f>+'Biudzeto islaidu planas'!H244+'Biudzeto islaidu planas'!H362</f>
        <v>0</v>
      </c>
      <c r="J30" s="109">
        <f>+'Biudzeto islaidu planas'!I244+'Biudzeto islaidu planas'!I362</f>
        <v>0</v>
      </c>
    </row>
    <row r="31" spans="1:10" ht="16.5" customHeight="1" x14ac:dyDescent="0.25">
      <c r="A31" s="8">
        <v>25</v>
      </c>
      <c r="B31" s="6" t="s">
        <v>408</v>
      </c>
      <c r="C31" s="20">
        <f t="shared" si="0"/>
        <v>614978.20799999998</v>
      </c>
      <c r="D31" s="107">
        <f>+'Biudzeto islaidu planas'!C142+'Biudzeto islaidu planas'!C248+'Biudzeto islaidu planas'!C363+'Biudzeto islaidu planas'!C389</f>
        <v>178110</v>
      </c>
      <c r="E31" s="107">
        <f>+'Biudzeto islaidu planas'!D142+'Biudzeto islaidu planas'!D248+'Biudzeto islaidu planas'!D363+'Biudzeto islaidu planas'!D389</f>
        <v>614978.2080000001</v>
      </c>
      <c r="F31" s="107">
        <f>+'Biudzeto islaidu planas'!E142+'Biudzeto islaidu planas'!E248+'Biudzeto islaidu planas'!E363+'Biudzeto islaidu planas'!E389</f>
        <v>178110</v>
      </c>
      <c r="G31" s="107">
        <f>+'Biudzeto islaidu planas'!F142+'Biudzeto islaidu planas'!F248+'Biudzeto islaidu planas'!F363+'Biudzeto islaidu planas'!F389</f>
        <v>339848.74559999997</v>
      </c>
      <c r="H31" s="107">
        <f>+'Biudzeto islaidu planas'!G142+'Biudzeto islaidu planas'!G248+'Biudzeto islaidu planas'!G363+'Biudzeto islaidu planas'!G389</f>
        <v>98427</v>
      </c>
      <c r="I31" s="107">
        <f>+'Biudzeto islaidu planas'!H142+'Biudzeto islaidu planas'!H248+'Biudzeto islaidu planas'!H363+'Biudzeto islaidu planas'!H389</f>
        <v>0</v>
      </c>
      <c r="J31" s="109">
        <f>+'Biudzeto islaidu planas'!I142+'Biudzeto islaidu planas'!I248+'Biudzeto islaidu planas'!I363+'Biudzeto islaidu planas'!I389</f>
        <v>0</v>
      </c>
    </row>
    <row r="32" spans="1:10" ht="16.5" customHeight="1" x14ac:dyDescent="0.25">
      <c r="A32" s="8">
        <v>26</v>
      </c>
      <c r="B32" s="6" t="s">
        <v>409</v>
      </c>
      <c r="C32" s="20">
        <f t="shared" si="0"/>
        <v>160009.65760000001</v>
      </c>
      <c r="D32" s="107">
        <f>+'Biudzeto islaidu planas'!C251</f>
        <v>46342</v>
      </c>
      <c r="E32" s="107">
        <f>+'Biudzeto islaidu planas'!D251</f>
        <v>160009.65760000001</v>
      </c>
      <c r="F32" s="107">
        <f>+'Biudzeto islaidu planas'!E251</f>
        <v>46342</v>
      </c>
      <c r="G32" s="107">
        <f>+'Biudzeto islaidu planas'!F251</f>
        <v>93108.204800000007</v>
      </c>
      <c r="H32" s="107">
        <f>+'Biudzeto islaidu planas'!G251</f>
        <v>26966</v>
      </c>
      <c r="I32" s="107">
        <f>+'Biudzeto islaidu planas'!H251</f>
        <v>0</v>
      </c>
      <c r="J32" s="109">
        <f>+'Biudzeto islaidu planas'!I251</f>
        <v>0</v>
      </c>
    </row>
    <row r="33" spans="1:10" ht="16.5" customHeight="1" x14ac:dyDescent="0.25">
      <c r="A33" s="8">
        <v>27</v>
      </c>
      <c r="B33" s="6" t="s">
        <v>410</v>
      </c>
      <c r="C33" s="20">
        <f t="shared" si="0"/>
        <v>636092.07999999996</v>
      </c>
      <c r="D33" s="107">
        <f>+'Biudzeto islaidu planas'!C279+'Biudzeto islaidu planas'!C367</f>
        <v>184225</v>
      </c>
      <c r="E33" s="107">
        <f>+'Biudzeto islaidu planas'!D279+'Biudzeto islaidu planas'!D367</f>
        <v>636092.07999999996</v>
      </c>
      <c r="F33" s="107">
        <f>+'Biudzeto islaidu planas'!E279+'Biudzeto islaidu planas'!E367</f>
        <v>184225</v>
      </c>
      <c r="G33" s="107">
        <f>+'Biudzeto islaidu planas'!F279+'Biudzeto islaidu planas'!F367</f>
        <v>358590.54399999999</v>
      </c>
      <c r="H33" s="107">
        <f>+'Biudzeto islaidu planas'!G279+'Biudzeto islaidu planas'!G367</f>
        <v>103855</v>
      </c>
      <c r="I33" s="107">
        <f>+'Biudzeto islaidu planas'!H279+'Biudzeto islaidu planas'!H367</f>
        <v>0</v>
      </c>
      <c r="J33" s="109">
        <f>+'Biudzeto islaidu planas'!I279+'Biudzeto islaidu planas'!I367</f>
        <v>0</v>
      </c>
    </row>
    <row r="34" spans="1:10" ht="16.5" customHeight="1" x14ac:dyDescent="0.25">
      <c r="A34" s="8">
        <v>28</v>
      </c>
      <c r="B34" s="6" t="s">
        <v>411</v>
      </c>
      <c r="C34" s="20">
        <f t="shared" si="0"/>
        <v>165599.7408</v>
      </c>
      <c r="D34" s="107">
        <f>+'Biudzeto islaidu planas'!C368+'Biudzeto islaidu planas'!C283</f>
        <v>47961</v>
      </c>
      <c r="E34" s="107">
        <f>+'Biudzeto islaidu planas'!D368+'Biudzeto islaidu planas'!D283</f>
        <v>165599.7408</v>
      </c>
      <c r="F34" s="107">
        <f>+'Biudzeto islaidu planas'!E368+'Biudzeto islaidu planas'!E283</f>
        <v>47961</v>
      </c>
      <c r="G34" s="107">
        <f>+'Biudzeto islaidu planas'!F368+'Biudzeto islaidu planas'!F283</f>
        <v>112405.90399999999</v>
      </c>
      <c r="H34" s="107">
        <f>+'Biudzeto islaidu planas'!G368+'Biudzeto islaidu planas'!G283</f>
        <v>32555</v>
      </c>
      <c r="I34" s="107">
        <f>+'Biudzeto islaidu planas'!H368+'Biudzeto islaidu planas'!H283</f>
        <v>0</v>
      </c>
      <c r="J34" s="109">
        <f>+'Biudzeto islaidu planas'!I368+'Biudzeto islaidu planas'!I283</f>
        <v>0</v>
      </c>
    </row>
    <row r="35" spans="1:10" ht="16.5" customHeight="1" x14ac:dyDescent="0.25">
      <c r="A35" s="8">
        <v>29</v>
      </c>
      <c r="B35" s="6" t="s">
        <v>412</v>
      </c>
      <c r="C35" s="20">
        <f t="shared" si="0"/>
        <v>253587.44319999998</v>
      </c>
      <c r="D35" s="107">
        <f>+'Biudzeto islaidu planas'!C287+'Biudzeto islaidu planas'!C369</f>
        <v>73444</v>
      </c>
      <c r="E35" s="107">
        <f>+'Biudzeto islaidu planas'!D287+'Biudzeto islaidu planas'!D369</f>
        <v>253587.44320000001</v>
      </c>
      <c r="F35" s="107">
        <f>+'Biudzeto islaidu planas'!E287+'Biudzeto islaidu planas'!E369</f>
        <v>73444</v>
      </c>
      <c r="G35" s="107">
        <f>+'Biudzeto islaidu planas'!F287+'Biudzeto islaidu planas'!F369</f>
        <v>141889.36319999999</v>
      </c>
      <c r="H35" s="107">
        <f>+'Biudzeto islaidu planas'!G287+'Biudzeto islaidu planas'!G369</f>
        <v>41094</v>
      </c>
      <c r="I35" s="107">
        <f>+'Biudzeto islaidu planas'!H287+'Biudzeto islaidu planas'!H369</f>
        <v>0</v>
      </c>
      <c r="J35" s="109">
        <f>+'Biudzeto islaidu planas'!I287+'Biudzeto islaidu planas'!I369</f>
        <v>0</v>
      </c>
    </row>
    <row r="36" spans="1:10" ht="16.5" customHeight="1" x14ac:dyDescent="0.25">
      <c r="A36" s="8">
        <v>30</v>
      </c>
      <c r="B36" s="6" t="s">
        <v>357</v>
      </c>
      <c r="C36" s="20">
        <f t="shared" si="0"/>
        <v>178181.74400000001</v>
      </c>
      <c r="D36" s="107">
        <f>+'Biudzeto islaidu planas'!C372+'Biudzeto islaidu planas'!C291</f>
        <v>51605</v>
      </c>
      <c r="E36" s="107">
        <f>+'Biudzeto islaidu planas'!D372+'Biudzeto islaidu planas'!D291</f>
        <v>178181.74399999998</v>
      </c>
      <c r="F36" s="107">
        <f>+'Biudzeto islaidu planas'!E372+'Biudzeto islaidu planas'!E291</f>
        <v>51605</v>
      </c>
      <c r="G36" s="107">
        <f>+'Biudzeto islaidu planas'!F372+'Biudzeto islaidu planas'!F291</f>
        <v>115112.89919999999</v>
      </c>
      <c r="H36" s="107">
        <f>+'Biudzeto islaidu planas'!G372+'Biudzeto islaidu planas'!G291</f>
        <v>33339</v>
      </c>
      <c r="I36" s="107">
        <f>+'Biudzeto islaidu planas'!H372+'Biudzeto islaidu planas'!H291</f>
        <v>0</v>
      </c>
      <c r="J36" s="109">
        <f>+'Biudzeto islaidu planas'!I372+'Biudzeto islaidu planas'!I291</f>
        <v>0</v>
      </c>
    </row>
    <row r="37" spans="1:10" ht="16.5" customHeight="1" x14ac:dyDescent="0.25">
      <c r="A37" s="8">
        <v>31</v>
      </c>
      <c r="B37" s="6" t="s">
        <v>413</v>
      </c>
      <c r="C37" s="20">
        <f t="shared" si="0"/>
        <v>180253.424</v>
      </c>
      <c r="D37" s="107">
        <f>+'Biudzeto islaidu planas'!C295+'Biudzeto islaidu planas'!C373</f>
        <v>52205</v>
      </c>
      <c r="E37" s="107">
        <f>+'Biudzeto islaidu planas'!D295+'Biudzeto islaidu planas'!D373</f>
        <v>180253.424</v>
      </c>
      <c r="F37" s="107">
        <f>+'Biudzeto islaidu planas'!E295+'Biudzeto islaidu planas'!E373</f>
        <v>52205</v>
      </c>
      <c r="G37" s="107">
        <f>+'Biudzeto islaidu planas'!F295+'Biudzeto islaidu planas'!F373</f>
        <v>108649.2576</v>
      </c>
      <c r="H37" s="107">
        <f>+'Biudzeto islaidu planas'!G295+'Biudzeto islaidu planas'!G373</f>
        <v>31467</v>
      </c>
      <c r="I37" s="107">
        <f>+'Biudzeto islaidu planas'!H295+'Biudzeto islaidu planas'!H373</f>
        <v>0</v>
      </c>
      <c r="J37" s="109">
        <f>+'Biudzeto islaidu planas'!I295+'Biudzeto islaidu planas'!I373</f>
        <v>0</v>
      </c>
    </row>
    <row r="38" spans="1:10" ht="16.5" customHeight="1" x14ac:dyDescent="0.25">
      <c r="A38" s="8">
        <v>32</v>
      </c>
      <c r="B38" s="6" t="s">
        <v>414</v>
      </c>
      <c r="C38" s="20">
        <f t="shared" si="0"/>
        <v>120820.37759999999</v>
      </c>
      <c r="D38" s="107">
        <f>+'Biudzeto islaidu planas'!C370+'Biudzeto islaidu planas'!C299</f>
        <v>34992</v>
      </c>
      <c r="E38" s="107">
        <f>+'Biudzeto islaidu planas'!D370+'Biudzeto islaidu planas'!D299</f>
        <v>120820.37760000001</v>
      </c>
      <c r="F38" s="107">
        <f>+'Biudzeto islaidu planas'!E370+'Biudzeto islaidu planas'!E299</f>
        <v>34992</v>
      </c>
      <c r="G38" s="107">
        <f>+'Biudzeto islaidu planas'!F370+'Biudzeto islaidu planas'!F299</f>
        <v>69698.220799999996</v>
      </c>
      <c r="H38" s="107">
        <f>+'Biudzeto islaidu planas'!G370+'Biudzeto islaidu planas'!G299</f>
        <v>20186</v>
      </c>
      <c r="I38" s="107">
        <f>+'Biudzeto islaidu planas'!H370+'Biudzeto islaidu planas'!H299</f>
        <v>0</v>
      </c>
      <c r="J38" s="109">
        <f>+'Biudzeto islaidu planas'!I370+'Biudzeto islaidu planas'!I299</f>
        <v>0</v>
      </c>
    </row>
    <row r="39" spans="1:10" ht="16.5" customHeight="1" x14ac:dyDescent="0.25">
      <c r="A39" s="8">
        <v>33</v>
      </c>
      <c r="B39" s="6" t="s">
        <v>415</v>
      </c>
      <c r="C39" s="20">
        <f t="shared" si="0"/>
        <v>354595.6544</v>
      </c>
      <c r="D39" s="107">
        <f>+'Biudzeto islaidu planas'!C303+'Biudzeto islaidu planas'!C371</f>
        <v>102698</v>
      </c>
      <c r="E39" s="107">
        <f>+'Biudzeto islaidu planas'!D303+'Biudzeto islaidu planas'!D371</f>
        <v>354595.6544</v>
      </c>
      <c r="F39" s="107">
        <f>+'Biudzeto islaidu planas'!E303+'Biudzeto islaidu planas'!E371</f>
        <v>102698</v>
      </c>
      <c r="G39" s="107">
        <f>+'Biudzeto islaidu planas'!F303+'Biudzeto islaidu planas'!F371</f>
        <v>203504.57919999998</v>
      </c>
      <c r="H39" s="107">
        <f>+'Biudzeto islaidu planas'!G303+'Biudzeto islaidu planas'!G371</f>
        <v>58939</v>
      </c>
      <c r="I39" s="107">
        <f>+'Biudzeto islaidu planas'!H303+'Biudzeto islaidu planas'!H371</f>
        <v>0</v>
      </c>
      <c r="J39" s="109">
        <f>+'Biudzeto islaidu planas'!I303+'Biudzeto islaidu planas'!I371</f>
        <v>0</v>
      </c>
    </row>
    <row r="40" spans="1:10" ht="16.5" customHeight="1" x14ac:dyDescent="0.25">
      <c r="A40" s="8">
        <v>34</v>
      </c>
      <c r="B40" s="6" t="s">
        <v>368</v>
      </c>
      <c r="C40" s="20">
        <f t="shared" si="0"/>
        <v>387455.95199999999</v>
      </c>
      <c r="D40" s="107">
        <f>+'Biudzeto islaidu planas'!C143+'Biudzeto islaidu planas'!C310</f>
        <v>112215</v>
      </c>
      <c r="E40" s="107">
        <f>+'Biudzeto islaidu planas'!D143+'Biudzeto islaidu planas'!D310</f>
        <v>381454.98559999996</v>
      </c>
      <c r="F40" s="107">
        <f>+'Biudzeto islaidu planas'!E143+'Biudzeto islaidu planas'!E310</f>
        <v>110477</v>
      </c>
      <c r="G40" s="107">
        <f>+'Biudzeto islaidu planas'!F143+'Biudzeto islaidu planas'!F310</f>
        <v>263200.03839999996</v>
      </c>
      <c r="H40" s="107">
        <f>+'Biudzeto islaidu planas'!G143+'Biudzeto islaidu planas'!G310</f>
        <v>76228</v>
      </c>
      <c r="I40" s="107">
        <f>+'Biudzeto islaidu planas'!H143+'Biudzeto islaidu planas'!H310</f>
        <v>6000.9663999999993</v>
      </c>
      <c r="J40" s="109">
        <f>+'Biudzeto islaidu planas'!I143+'Biudzeto islaidu planas'!I310</f>
        <v>1738</v>
      </c>
    </row>
    <row r="41" spans="1:10" ht="16.5" customHeight="1" x14ac:dyDescent="0.25">
      <c r="A41" s="8">
        <v>35</v>
      </c>
      <c r="B41" s="6" t="s">
        <v>371</v>
      </c>
      <c r="C41" s="20">
        <f t="shared" si="0"/>
        <v>530298.28799999994</v>
      </c>
      <c r="D41" s="107">
        <f>+'Biudzeto islaidu planas'!C313</f>
        <v>153585</v>
      </c>
      <c r="E41" s="107">
        <f>+'Biudzeto islaidu planas'!D313</f>
        <v>530298.28800000006</v>
      </c>
      <c r="F41" s="107">
        <f>+'Biudzeto islaidu planas'!E313</f>
        <v>153585</v>
      </c>
      <c r="G41" s="107">
        <f>+'Biudzeto islaidu planas'!F313</f>
        <v>330001.36</v>
      </c>
      <c r="H41" s="107">
        <f>+'Biudzeto islaidu planas'!G313</f>
        <v>95575</v>
      </c>
      <c r="I41" s="107">
        <f>+'Biudzeto islaidu planas'!H313</f>
        <v>0</v>
      </c>
      <c r="J41" s="109">
        <f>+'Biudzeto islaidu planas'!I313</f>
        <v>0</v>
      </c>
    </row>
    <row r="42" spans="1:10" ht="16.5" customHeight="1" x14ac:dyDescent="0.25">
      <c r="A42" s="8">
        <v>36</v>
      </c>
      <c r="B42" s="6" t="s">
        <v>369</v>
      </c>
      <c r="C42" s="20">
        <f t="shared" si="0"/>
        <v>328413.07199999999</v>
      </c>
      <c r="D42" s="107">
        <f>+'Biudzeto islaidu planas'!C138+'Biudzeto islaidu planas'!C316</f>
        <v>95115</v>
      </c>
      <c r="E42" s="107">
        <f>+'Biudzeto islaidu planas'!D138+'Biudzeto islaidu planas'!D316</f>
        <v>328413.07199999999</v>
      </c>
      <c r="F42" s="107">
        <f>+'Biudzeto islaidu planas'!E138+'Biudzeto islaidu planas'!E316</f>
        <v>95115</v>
      </c>
      <c r="G42" s="107">
        <f>+'Biudzeto islaidu planas'!F138+'Biudzeto islaidu planas'!F316</f>
        <v>230999.22560000001</v>
      </c>
      <c r="H42" s="107">
        <f>+'Biudzeto islaidu planas'!G138+'Biudzeto islaidu planas'!G316</f>
        <v>66902</v>
      </c>
      <c r="I42" s="107">
        <f>+'Biudzeto islaidu planas'!H138+'Biudzeto islaidu planas'!H316</f>
        <v>0</v>
      </c>
      <c r="J42" s="109">
        <f>+'Biudzeto islaidu planas'!I138+'Biudzeto islaidu planas'!I316</f>
        <v>0</v>
      </c>
    </row>
    <row r="43" spans="1:10" ht="16.5" customHeight="1" x14ac:dyDescent="0.25">
      <c r="A43" s="8">
        <v>37</v>
      </c>
      <c r="B43" s="6" t="s">
        <v>370</v>
      </c>
      <c r="C43" s="20">
        <f t="shared" si="0"/>
        <v>1197172.0799999998</v>
      </c>
      <c r="D43" s="107">
        <f>+'Biudzeto islaidu planas'!C319+'Biudzeto islaidu planas'!C144</f>
        <v>346725</v>
      </c>
      <c r="E43" s="107">
        <f>+'Biudzeto islaidu planas'!D319+'Biudzeto islaidu planas'!D144</f>
        <v>1181171.8048</v>
      </c>
      <c r="F43" s="107">
        <f>+'Biudzeto islaidu planas'!E319+'Biudzeto islaidu planas'!E144</f>
        <v>342091</v>
      </c>
      <c r="G43" s="107">
        <f>+'Biudzeto islaidu planas'!F319+'Biudzeto islaidu planas'!F144</f>
        <v>792120.65919999999</v>
      </c>
      <c r="H43" s="107">
        <f>+'Biudzeto islaidu planas'!G319+'Biudzeto islaidu planas'!G144</f>
        <v>229414</v>
      </c>
      <c r="I43" s="107">
        <f>+'Biudzeto islaidu planas'!H319+'Biudzeto islaidu planas'!H144</f>
        <v>16000.2752</v>
      </c>
      <c r="J43" s="109">
        <f>+'Biudzeto islaidu planas'!I319+'Biudzeto islaidu planas'!I144</f>
        <v>4634</v>
      </c>
    </row>
    <row r="44" spans="1:10" ht="16.5" customHeight="1" x14ac:dyDescent="0.25">
      <c r="A44" s="8">
        <v>38</v>
      </c>
      <c r="B44" s="6" t="s">
        <v>308</v>
      </c>
      <c r="C44" s="20">
        <f t="shared" si="0"/>
        <v>1316994.5984</v>
      </c>
      <c r="D44" s="107">
        <f>+'Biudzeto islaidu planas'!C104+'Biudzeto islaidu planas'!C105</f>
        <v>381428</v>
      </c>
      <c r="E44" s="107">
        <f>+'Biudzeto islaidu planas'!D104+'Biudzeto islaidu planas'!D105</f>
        <v>1316994.5984</v>
      </c>
      <c r="F44" s="107">
        <f>+'Biudzeto islaidu planas'!E104+'Biudzeto islaidu planas'!E105</f>
        <v>381428</v>
      </c>
      <c r="G44" s="107">
        <f>+'Biudzeto islaidu planas'!F104+'Biudzeto islaidu planas'!F105</f>
        <v>923800.09279999998</v>
      </c>
      <c r="H44" s="107">
        <f>+'Biudzeto islaidu planas'!G104+'Biudzeto islaidu planas'!G105</f>
        <v>267551</v>
      </c>
      <c r="I44" s="107">
        <f>+'Biudzeto islaidu planas'!H104+'Biudzeto islaidu planas'!H105</f>
        <v>0</v>
      </c>
      <c r="J44" s="109">
        <f>+'Biudzeto islaidu planas'!I104+'Biudzeto islaidu planas'!I105</f>
        <v>0</v>
      </c>
    </row>
    <row r="45" spans="1:10" ht="16.5" customHeight="1" x14ac:dyDescent="0.25">
      <c r="A45" s="8">
        <v>39</v>
      </c>
      <c r="B45" s="6" t="s">
        <v>306</v>
      </c>
      <c r="C45" s="20">
        <f t="shared" si="0"/>
        <v>2121797.392</v>
      </c>
      <c r="D45" s="107">
        <f>+'Biudzeto islaidu planas'!C106+'Biudzeto islaidu planas'!C108+'Biudzeto islaidu planas'!C110</f>
        <v>614515</v>
      </c>
      <c r="E45" s="107">
        <f>+'Biudzeto islaidu planas'!D106+'Biudzeto islaidu planas'!D108+'Biudzeto islaidu planas'!D110</f>
        <v>2021797.3984000001</v>
      </c>
      <c r="F45" s="107">
        <f>+'Biudzeto islaidu planas'!E106+'Biudzeto islaidu planas'!E108+'Biudzeto islaidu planas'!E110</f>
        <v>585553</v>
      </c>
      <c r="G45" s="107">
        <f>+'Biudzeto islaidu planas'!F106+'Biudzeto islaidu planas'!F108+'Biudzeto islaidu planas'!F110</f>
        <v>1112999.7216</v>
      </c>
      <c r="H45" s="107">
        <f>+'Biudzeto islaidu planas'!G106+'Biudzeto islaidu planas'!G108+'Biudzeto islaidu planas'!G110</f>
        <v>322347</v>
      </c>
      <c r="I45" s="107">
        <f>+'Biudzeto islaidu planas'!H106+'Biudzeto islaidu planas'!H108+'Biudzeto islaidu planas'!H110</f>
        <v>99999.993600000002</v>
      </c>
      <c r="J45" s="109">
        <f>+'Biudzeto islaidu planas'!I106+'Biudzeto islaidu planas'!I108+'Biudzeto islaidu planas'!I110</f>
        <v>28962</v>
      </c>
    </row>
    <row r="46" spans="1:10" ht="16.5" customHeight="1" x14ac:dyDescent="0.25">
      <c r="A46" s="8">
        <v>40</v>
      </c>
      <c r="B46" s="6" t="s">
        <v>416</v>
      </c>
      <c r="C46" s="20">
        <f t="shared" si="0"/>
        <v>1522256.6528</v>
      </c>
      <c r="D46" s="107">
        <f>+'Biudzeto islaidu planas'!C53</f>
        <v>440876</v>
      </c>
      <c r="E46" s="107">
        <f>+'Biudzeto islaidu planas'!D53</f>
        <v>1517757.6544000001</v>
      </c>
      <c r="F46" s="107">
        <f>+'Biudzeto islaidu planas'!E53</f>
        <v>439573</v>
      </c>
      <c r="G46" s="107">
        <f>+'Biudzeto islaidu planas'!F53</f>
        <v>1037998</v>
      </c>
      <c r="H46" s="107">
        <f>+'Biudzeto islaidu planas'!G53</f>
        <v>300625</v>
      </c>
      <c r="I46" s="107">
        <f>+'Biudzeto islaidu planas'!H53</f>
        <v>4498.9983999999995</v>
      </c>
      <c r="J46" s="109">
        <f>+'Biudzeto islaidu planas'!I53</f>
        <v>1303</v>
      </c>
    </row>
    <row r="47" spans="1:10" ht="16.5" customHeight="1" x14ac:dyDescent="0.25">
      <c r="A47" s="8">
        <v>41</v>
      </c>
      <c r="B47" s="6" t="s">
        <v>385</v>
      </c>
      <c r="C47" s="20">
        <f t="shared" si="0"/>
        <v>31171462.682879999</v>
      </c>
      <c r="D47" s="108">
        <f>+'Biudzeto islaidu planas'!C5-'Biudzeto islaidu planas'!C10-'Biudzeto islaidu planas'!C39+'Biudzeto islaidu planas'!C49+'Biudzeto islaidu planas'!C58+'Biudzeto islaidu planas'!C68+'Biudzeto islaidu planas'!C70+'Biudzeto islaidu planas'!C89+'Biudzeto islaidu planas'!C103+'Biudzeto islaidu planas'!C111+'Biudzeto islaidu planas'!C112+'Biudzeto islaidu planas'!C113+'Biudzeto islaidu planas'!C114+'Biudzeto islaidu planas'!C147+'Biudzeto islaidu planas'!C148+'Biudzeto islaidu planas'!C322+'Biudzeto islaidu planas'!C328+'Biudzeto islaidu planas'!C329+'Biudzeto islaidu planas'!C330+'Biudzeto islaidu planas'!C331+'Biudzeto islaidu planas'!C332+'Biudzeto islaidu planas'!C333+'Biudzeto islaidu planas'!C334+'Biudzeto islaidu planas'!C335+'Biudzeto islaidu planas'!C374+'Biudzeto islaidu planas'!C391+'Biudzeto islaidu planas'!C392+'Biudzeto islaidu planas'!C398+'Biudzeto islaidu planas'!C399+'Biudzeto islaidu planas'!C400+'Biudzeto islaidu planas'!C401+'Biudzeto islaidu planas'!C122</f>
        <v>9027879.5999999996</v>
      </c>
      <c r="E47" s="107">
        <f>+'Biudzeto islaidu planas'!D5-'Biudzeto islaidu planas'!D10-'Biudzeto islaidu planas'!D39+'Biudzeto islaidu planas'!D49+'Biudzeto islaidu planas'!D58+'Biudzeto islaidu planas'!D68+'Biudzeto islaidu planas'!D70+'Biudzeto islaidu planas'!D89+'Biudzeto islaidu planas'!D103+'Biudzeto islaidu planas'!D111+'Biudzeto islaidu planas'!D112+'Biudzeto islaidu planas'!D113+'Biudzeto islaidu planas'!D114+'Biudzeto islaidu planas'!D147+'Biudzeto islaidu planas'!D148+'Biudzeto islaidu planas'!D322+'Biudzeto islaidu planas'!D328+'Biudzeto islaidu planas'!D329+'Biudzeto islaidu planas'!D330+'Biudzeto islaidu planas'!D331+'Biudzeto islaidu planas'!D332+'Biudzeto islaidu planas'!D333+'Biudzeto islaidu planas'!D334+'Biudzeto islaidu planas'!D335+'Biudzeto islaidu planas'!D374+'Biudzeto islaidu planas'!D391+'Biudzeto islaidu planas'!D392+'Biudzeto islaidu planas'!D398+'Biudzeto islaidu planas'!D399+'Biudzeto islaidu planas'!D400+'Biudzeto islaidu planas'!D401+'Biudzeto islaidu planas'!D122</f>
        <v>30611460.214079998</v>
      </c>
      <c r="F47" s="108">
        <f>+'Biudzeto islaidu planas'!E5-'Biudzeto islaidu planas'!E10-'Biudzeto islaidu planas'!E39+'Biudzeto islaidu planas'!E49+'Biudzeto islaidu planas'!E58+'Biudzeto islaidu planas'!E68+'Biudzeto islaidu planas'!E70+'Biudzeto islaidu planas'!E89+'Biudzeto islaidu planas'!E103+'Biudzeto islaidu planas'!E111+'Biudzeto islaidu planas'!E112+'Biudzeto islaidu planas'!E113+'Biudzeto islaidu planas'!E114+'Biudzeto islaidu planas'!E147+'Biudzeto islaidu planas'!E148+'Biudzeto islaidu planas'!E322+'Biudzeto islaidu planas'!E328+'Biudzeto islaidu planas'!E329+'Biudzeto islaidu planas'!E330+'Biudzeto islaidu planas'!E331+'Biudzeto islaidu planas'!E332+'Biudzeto islaidu planas'!E333+'Biudzeto islaidu planas'!E334+'Biudzeto islaidu planas'!E335+'Biudzeto islaidu planas'!E374+'Biudzeto islaidu planas'!E391+'Biudzeto islaidu planas'!E392+'Biudzeto islaidu planas'!E398+'Biudzeto islaidu planas'!E399+'Biudzeto islaidu planas'!E400+'Biudzeto islaidu planas'!E401+'Biudzeto islaidu planas'!E122</f>
        <v>8865691.5999999996</v>
      </c>
      <c r="G47" s="107">
        <f>+'Biudzeto islaidu planas'!F5-'Biudzeto islaidu planas'!F10-'Biudzeto islaidu planas'!F39+'Biudzeto islaidu planas'!F49+'Biudzeto islaidu planas'!F58+'Biudzeto islaidu planas'!F68+'Biudzeto islaidu planas'!F70+'Biudzeto islaidu planas'!F89+'Biudzeto islaidu planas'!F103+'Biudzeto islaidu planas'!F111+'Biudzeto islaidu planas'!F112+'Biudzeto islaidu planas'!F113+'Biudzeto islaidu planas'!F114+'Biudzeto islaidu planas'!F147+'Biudzeto islaidu planas'!F148+'Biudzeto islaidu planas'!F322+'Biudzeto islaidu planas'!F328+'Biudzeto islaidu planas'!F329+'Biudzeto islaidu planas'!F330+'Biudzeto islaidu planas'!F331+'Biudzeto islaidu planas'!F332+'Biudzeto islaidu planas'!F333+'Biudzeto islaidu planas'!F334+'Biudzeto islaidu planas'!F335+'Biudzeto islaidu planas'!F374+'Biudzeto islaidu planas'!F391+'Biudzeto islaidu planas'!F392+'Biudzeto islaidu planas'!F398+'Biudzeto islaidu planas'!F399+'Biudzeto islaidu planas'!F400+'Biudzeto islaidu planas'!F401+'Biudzeto islaidu planas'!F122</f>
        <v>7200902.0780800004</v>
      </c>
      <c r="H47" s="108">
        <f>+'Biudzeto islaidu planas'!G5-'Biudzeto islaidu planas'!G10-'Biudzeto islaidu planas'!G39+'Biudzeto islaidu planas'!G49+'Biudzeto islaidu planas'!G58+'Biudzeto islaidu planas'!G68+'Biudzeto islaidu planas'!G70+'Biudzeto islaidu planas'!G89+'Biudzeto islaidu planas'!G103+'Biudzeto islaidu planas'!G111+'Biudzeto islaidu planas'!G112+'Biudzeto islaidu planas'!G113+'Biudzeto islaidu planas'!G114+'Biudzeto islaidu planas'!G147+'Biudzeto islaidu planas'!G148+'Biudzeto islaidu planas'!G322+'Biudzeto islaidu planas'!G328+'Biudzeto islaidu planas'!G329+'Biudzeto islaidu planas'!G330+'Biudzeto islaidu planas'!G331+'Biudzeto islaidu planas'!G332+'Biudzeto islaidu planas'!G333+'Biudzeto islaidu planas'!G334+'Biudzeto islaidu planas'!G335+'Biudzeto islaidu planas'!G374+'Biudzeto islaidu planas'!G391+'Biudzeto islaidu planas'!G392+'Biudzeto islaidu planas'!G398+'Biudzeto islaidu planas'!G399+'Biudzeto islaidu planas'!G400+'Biudzeto islaidu planas'!G401+'Biudzeto islaidu planas'!G122</f>
        <v>2085525.6</v>
      </c>
      <c r="I47" s="107">
        <f>+'Biudzeto islaidu planas'!H5-'Biudzeto islaidu planas'!H10-'Biudzeto islaidu planas'!H39+'Biudzeto islaidu planas'!H49+'Biudzeto islaidu planas'!H58+'Biudzeto islaidu planas'!H68+'Biudzeto islaidu planas'!H70+'Biudzeto islaidu planas'!H89+'Biudzeto islaidu planas'!H103+'Biudzeto islaidu planas'!H111+'Biudzeto islaidu planas'!H112+'Biudzeto islaidu planas'!H113+'Biudzeto islaidu planas'!H114+'Biudzeto islaidu planas'!H147+'Biudzeto islaidu planas'!H148+'Biudzeto islaidu planas'!H322+'Biudzeto islaidu planas'!H328+'Biudzeto islaidu planas'!H329+'Biudzeto islaidu planas'!H330+'Biudzeto islaidu planas'!H331+'Biudzeto islaidu planas'!H332+'Biudzeto islaidu planas'!H333+'Biudzeto islaidu planas'!H334+'Biudzeto islaidu planas'!H335+'Biudzeto islaidu planas'!H374+'Biudzeto islaidu planas'!H391+'Biudzeto islaidu planas'!H392+'Biudzeto islaidu planas'!H398+'Biudzeto islaidu planas'!H399+'Biudzeto islaidu planas'!H400+'Biudzeto islaidu planas'!H401+'Biudzeto islaidu planas'!H122</f>
        <v>560001.73600000003</v>
      </c>
      <c r="J47" s="109">
        <f>+'Biudzeto islaidu planas'!I5-'Biudzeto islaidu planas'!I10-'Biudzeto islaidu planas'!I39+'Biudzeto islaidu planas'!I49+'Biudzeto islaidu planas'!I58+'Biudzeto islaidu planas'!I68+'Biudzeto islaidu planas'!I70+'Biudzeto islaidu planas'!I89+'Biudzeto islaidu planas'!I103+'Biudzeto islaidu planas'!I111+'Biudzeto islaidu planas'!I112+'Biudzeto islaidu planas'!I113+'Biudzeto islaidu planas'!I114+'Biudzeto islaidu planas'!I147+'Biudzeto islaidu planas'!I148+'Biudzeto islaidu planas'!I322+'Biudzeto islaidu planas'!I328+'Biudzeto islaidu planas'!I329+'Biudzeto islaidu planas'!I330+'Biudzeto islaidu planas'!I331+'Biudzeto islaidu planas'!I332+'Biudzeto islaidu planas'!I333+'Biudzeto islaidu planas'!I334+'Biudzeto islaidu planas'!I335+'Biudzeto islaidu planas'!I374+'Biudzeto islaidu planas'!I391+'Biudzeto islaidu planas'!I392+'Biudzeto islaidu planas'!I398+'Biudzeto islaidu planas'!I399+'Biudzeto islaidu planas'!I400+'Biudzeto islaidu planas'!I401+'Biudzeto islaidu planas'!I122</f>
        <v>162188</v>
      </c>
    </row>
    <row r="48" spans="1:10" ht="16.5" customHeight="1" x14ac:dyDescent="0.25">
      <c r="A48" s="8">
        <v>42</v>
      </c>
      <c r="B48" s="6" t="s">
        <v>417</v>
      </c>
      <c r="C48" s="20">
        <f t="shared" si="0"/>
        <v>1068292.8672</v>
      </c>
      <c r="D48" s="107">
        <f>+'Biudzeto islaidu planas'!C145+'Biudzeto islaidu planas'!C406+'Biudzeto islaidu planas'!C407</f>
        <v>309399</v>
      </c>
      <c r="E48" s="107">
        <f>+'Biudzeto islaidu planas'!D145+'Biudzeto islaidu planas'!D406+'Biudzeto islaidu planas'!D407</f>
        <v>1068292.8672</v>
      </c>
      <c r="F48" s="107">
        <f>+'Biudzeto islaidu planas'!E145+'Biudzeto islaidu planas'!E406+'Biudzeto islaidu planas'!E407</f>
        <v>309399</v>
      </c>
      <c r="G48" s="107">
        <f>+'Biudzeto islaidu planas'!F145+'Biudzeto islaidu planas'!F406+'Biudzeto islaidu planas'!F407</f>
        <v>591599.29920000001</v>
      </c>
      <c r="H48" s="107">
        <f>+'Biudzeto islaidu planas'!G145+'Biudzeto islaidu planas'!G406+'Biudzeto islaidu planas'!G407</f>
        <v>171339</v>
      </c>
      <c r="I48" s="107">
        <f>+'Biudzeto islaidu planas'!H145+'Biudzeto islaidu planas'!H406+'Biudzeto islaidu planas'!H407</f>
        <v>0</v>
      </c>
      <c r="J48" s="109">
        <f>+'Biudzeto islaidu planas'!I145+'Biudzeto islaidu planas'!I406+'Biudzeto islaidu planas'!I407</f>
        <v>0</v>
      </c>
    </row>
    <row r="49" spans="1:10" ht="16.5" customHeight="1" x14ac:dyDescent="0.25">
      <c r="A49" s="8">
        <v>43</v>
      </c>
      <c r="B49" s="6" t="s">
        <v>373</v>
      </c>
      <c r="C49" s="20">
        <f t="shared" si="0"/>
        <v>854999.6</v>
      </c>
      <c r="D49" s="107">
        <f>+'Biudzeto islaidu planas'!C404+'Biudzeto islaidu planas'!C405</f>
        <v>247625</v>
      </c>
      <c r="E49" s="107">
        <f>+'Biudzeto islaidu planas'!D404+'Biudzeto islaidu planas'!D405</f>
        <v>854999.6</v>
      </c>
      <c r="F49" s="107">
        <f>+'Biudzeto islaidu planas'!E404+'Biudzeto islaidu planas'!E405</f>
        <v>247625</v>
      </c>
      <c r="G49" s="107">
        <f>+'Biudzeto islaidu planas'!F404+'Biudzeto islaidu planas'!F405</f>
        <v>470298.98239999998</v>
      </c>
      <c r="H49" s="107">
        <f>+'Biudzeto islaidu planas'!G404+'Biudzeto islaidu planas'!G405</f>
        <v>136208</v>
      </c>
      <c r="I49" s="107">
        <f>+'Biudzeto islaidu planas'!H404+'Biudzeto islaidu planas'!H405</f>
        <v>0</v>
      </c>
      <c r="J49" s="109">
        <f>+'Biudzeto islaidu planas'!I404+'Biudzeto islaidu planas'!I405</f>
        <v>0</v>
      </c>
    </row>
    <row r="50" spans="1:10" ht="16.5" customHeight="1" x14ac:dyDescent="0.25">
      <c r="A50" s="8">
        <v>44</v>
      </c>
      <c r="B50" s="6" t="s">
        <v>332</v>
      </c>
      <c r="C50" s="20">
        <f t="shared" si="0"/>
        <v>396598.96639999998</v>
      </c>
      <c r="D50" s="107">
        <f>+'Biudzeto islaidu planas'!C402+'Biudzeto islaidu planas'!C403</f>
        <v>114863</v>
      </c>
      <c r="E50" s="107">
        <f>+'Biudzeto islaidu planas'!D402+'Biudzeto islaidu planas'!D403</f>
        <v>396598.96639999998</v>
      </c>
      <c r="F50" s="107">
        <f>+'Biudzeto islaidu planas'!E402+'Biudzeto islaidu planas'!E403</f>
        <v>114863</v>
      </c>
      <c r="G50" s="107">
        <f>+'Biudzeto islaidu planas'!F402+'Biudzeto islaidu planas'!F403</f>
        <v>275799.30559999996</v>
      </c>
      <c r="H50" s="107">
        <f>+'Biudzeto islaidu planas'!G402+'Biudzeto islaidu planas'!G403</f>
        <v>79877</v>
      </c>
      <c r="I50" s="107">
        <f>+'Biudzeto islaidu planas'!H402+'Biudzeto islaidu planas'!H403</f>
        <v>0</v>
      </c>
      <c r="J50" s="109">
        <f>+'Biudzeto islaidu planas'!I402+'Biudzeto islaidu planas'!I403</f>
        <v>0</v>
      </c>
    </row>
    <row r="51" spans="1:10" ht="16.5" customHeight="1" x14ac:dyDescent="0.25">
      <c r="A51" s="8">
        <v>45</v>
      </c>
      <c r="B51" s="6" t="s">
        <v>418</v>
      </c>
      <c r="C51" s="20">
        <f t="shared" si="0"/>
        <v>348601.59359999996</v>
      </c>
      <c r="D51" s="107">
        <f>+'Biudzeto islaidu planas'!C408+'Biudzeto islaidu planas'!C409</f>
        <v>100962</v>
      </c>
      <c r="E51" s="107">
        <f>+'Biudzeto islaidu planas'!D408+'Biudzeto islaidu planas'!D409</f>
        <v>348601.59360000002</v>
      </c>
      <c r="F51" s="107">
        <f>+'Biudzeto islaidu planas'!E408+'Biudzeto islaidu planas'!E409</f>
        <v>100962</v>
      </c>
      <c r="G51" s="107">
        <f>+'Biudzeto islaidu planas'!F408+'Biudzeto islaidu planas'!F409</f>
        <v>230201.62879999998</v>
      </c>
      <c r="H51" s="107">
        <f>+'Biudzeto islaidu planas'!G408+'Biudzeto islaidu planas'!G409</f>
        <v>66671</v>
      </c>
      <c r="I51" s="107">
        <f>+'Biudzeto islaidu planas'!H408+'Biudzeto islaidu planas'!H409</f>
        <v>0</v>
      </c>
      <c r="J51" s="109">
        <f>+'Biudzeto islaidu planas'!I408+'Biudzeto islaidu planas'!I409</f>
        <v>0</v>
      </c>
    </row>
    <row r="52" spans="1:10" ht="16.5" customHeight="1" x14ac:dyDescent="0.25">
      <c r="A52" s="8">
        <v>46</v>
      </c>
      <c r="B52" s="6" t="s">
        <v>330</v>
      </c>
      <c r="C52" s="20">
        <f t="shared" si="0"/>
        <v>930726.40960000001</v>
      </c>
      <c r="D52" s="107">
        <f>+'Biudzeto islaidu planas'!C255+'Biudzeto islaidu planas'!C146</f>
        <v>269557</v>
      </c>
      <c r="E52" s="107">
        <f>+'Biudzeto islaidu planas'!D255+'Biudzeto islaidu planas'!D146</f>
        <v>930726.40960000001</v>
      </c>
      <c r="F52" s="107">
        <f>+'Biudzeto islaidu planas'!E255+'Biudzeto islaidu planas'!E146</f>
        <v>269557</v>
      </c>
      <c r="G52" s="107">
        <f>+'Biudzeto islaidu planas'!F255+'Biudzeto islaidu planas'!F146</f>
        <v>501581.3504</v>
      </c>
      <c r="H52" s="107">
        <f>+'Biudzeto islaidu planas'!G255+'Biudzeto islaidu planas'!G146</f>
        <v>145268</v>
      </c>
      <c r="I52" s="107">
        <f>+'Biudzeto islaidu planas'!H255+'Biudzeto islaidu planas'!H146</f>
        <v>0</v>
      </c>
      <c r="J52" s="109">
        <f>+'Biudzeto islaidu planas'!I255+'Biudzeto islaidu planas'!I146</f>
        <v>0</v>
      </c>
    </row>
    <row r="53" spans="1:10" ht="29.25" customHeight="1" x14ac:dyDescent="0.25">
      <c r="A53" s="8">
        <v>47</v>
      </c>
      <c r="B53" s="6" t="s">
        <v>419</v>
      </c>
      <c r="C53" s="20">
        <f t="shared" si="0"/>
        <v>828672</v>
      </c>
      <c r="D53" s="107">
        <f>+'Biudzeto islaidu planas'!C39</f>
        <v>240000</v>
      </c>
      <c r="E53" s="107">
        <f>+'Biudzeto islaidu planas'!D39</f>
        <v>828672</v>
      </c>
      <c r="F53" s="107">
        <f>+'Biudzeto islaidu planas'!E39</f>
        <v>240000</v>
      </c>
      <c r="G53" s="107">
        <f>+'Biudzeto islaidu planas'!F39</f>
        <v>0</v>
      </c>
      <c r="H53" s="107">
        <f>+'Biudzeto islaidu planas'!G39</f>
        <v>0</v>
      </c>
      <c r="I53" s="107">
        <f>+'Biudzeto islaidu planas'!H39</f>
        <v>0</v>
      </c>
      <c r="J53" s="109">
        <f>+'Biudzeto islaidu planas'!I39</f>
        <v>0</v>
      </c>
    </row>
    <row r="54" spans="1:10" ht="16.5" customHeight="1" thickBot="1" x14ac:dyDescent="0.3">
      <c r="A54" s="8">
        <v>48</v>
      </c>
      <c r="B54" s="23" t="s">
        <v>420</v>
      </c>
      <c r="C54" s="20">
        <f t="shared" si="0"/>
        <v>208590.55359999998</v>
      </c>
      <c r="D54" s="107">
        <f>+'Biudzeto islaidu planas'!C10</f>
        <v>60412</v>
      </c>
      <c r="E54" s="107">
        <f>+'Biudzeto islaidu planas'!D10</f>
        <v>208590.55359999998</v>
      </c>
      <c r="F54" s="107">
        <f>+'Biudzeto islaidu planas'!E10</f>
        <v>60412</v>
      </c>
      <c r="G54" s="107">
        <f>+'Biudzeto islaidu planas'!F10</f>
        <v>156197.76639999999</v>
      </c>
      <c r="H54" s="107">
        <f>+'Biudzeto islaidu planas'!G10</f>
        <v>45238</v>
      </c>
      <c r="I54" s="107">
        <f>+'Biudzeto islaidu planas'!H10</f>
        <v>0</v>
      </c>
      <c r="J54" s="109">
        <f>+'Biudzeto islaidu planas'!I10</f>
        <v>0</v>
      </c>
    </row>
    <row r="55" spans="1:10" ht="16.5" customHeight="1" thickBot="1" x14ac:dyDescent="0.3">
      <c r="A55" s="25"/>
      <c r="B55" s="26" t="s">
        <v>392</v>
      </c>
      <c r="C55" s="27">
        <f t="shared" ref="C55:H55" si="1">+SUM(C7:C54)</f>
        <v>80541147.39007999</v>
      </c>
      <c r="D55" s="127">
        <f t="shared" si="1"/>
        <v>23326328.600000001</v>
      </c>
      <c r="E55" s="27">
        <f t="shared" si="1"/>
        <v>76525222.588479981</v>
      </c>
      <c r="F55" s="127">
        <f t="shared" si="1"/>
        <v>23021590.600000001</v>
      </c>
      <c r="G55" s="27">
        <f t="shared" si="1"/>
        <v>36720822.846080005</v>
      </c>
      <c r="H55" s="127">
        <f t="shared" si="1"/>
        <v>10635085.6</v>
      </c>
      <c r="I55" s="27">
        <f t="shared" ref="I55:J55" si="2">+SUM(I7:I54)</f>
        <v>1052198.3759999999</v>
      </c>
      <c r="J55" s="126">
        <f t="shared" si="2"/>
        <v>304738</v>
      </c>
    </row>
    <row r="56" spans="1:10" x14ac:dyDescent="0.25">
      <c r="F56" s="110"/>
    </row>
    <row r="57" spans="1:10" x14ac:dyDescent="0.25">
      <c r="D57" s="110"/>
      <c r="E57" s="110"/>
      <c r="F57" s="110"/>
      <c r="G57" s="110"/>
      <c r="H57" s="110"/>
      <c r="I57" s="110"/>
      <c r="J57" s="110"/>
    </row>
  </sheetData>
  <mergeCells count="10">
    <mergeCell ref="G1:H1"/>
    <mergeCell ref="A5:A6"/>
    <mergeCell ref="B3:J3"/>
    <mergeCell ref="I5:I6"/>
    <mergeCell ref="F5:F6"/>
    <mergeCell ref="D5:D6"/>
    <mergeCell ref="B5:B6"/>
    <mergeCell ref="C5:C6"/>
    <mergeCell ref="E5:E6"/>
    <mergeCell ref="J5:J6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F18" sqref="F18"/>
    </sheetView>
  </sheetViews>
  <sheetFormatPr defaultRowHeight="15" x14ac:dyDescent="0.25"/>
  <cols>
    <col min="1" max="1" width="6.7109375" style="5" customWidth="1"/>
    <col min="2" max="2" width="41.7109375" style="5" customWidth="1"/>
    <col min="3" max="3" width="15.140625" style="5" hidden="1" customWidth="1"/>
    <col min="4" max="4" width="16" style="5" customWidth="1"/>
    <col min="5" max="16384" width="9.140625" style="5"/>
  </cols>
  <sheetData>
    <row r="1" spans="1:6" ht="79.5" customHeight="1" x14ac:dyDescent="0.25">
      <c r="D1" s="1" t="s">
        <v>489</v>
      </c>
      <c r="E1" s="1"/>
      <c r="F1" s="1"/>
    </row>
    <row r="2" spans="1:6" ht="38.25" customHeight="1" x14ac:dyDescent="0.25">
      <c r="A2" s="259" t="s">
        <v>488</v>
      </c>
      <c r="B2" s="259"/>
      <c r="C2" s="259"/>
      <c r="D2" s="259"/>
      <c r="E2" s="128"/>
      <c r="F2" s="128"/>
    </row>
    <row r="3" spans="1:6" ht="15.75" customHeight="1" thickBot="1" x14ac:dyDescent="0.3">
      <c r="A3" s="4"/>
      <c r="B3" s="28"/>
      <c r="D3" s="30" t="s">
        <v>300</v>
      </c>
    </row>
    <row r="4" spans="1:6" ht="61.5" customHeight="1" thickBot="1" x14ac:dyDescent="0.3">
      <c r="A4" s="31" t="s">
        <v>301</v>
      </c>
      <c r="B4" s="32" t="s">
        <v>421</v>
      </c>
      <c r="C4" s="33" t="s">
        <v>491</v>
      </c>
      <c r="D4" s="39" t="s">
        <v>438</v>
      </c>
    </row>
    <row r="5" spans="1:6" ht="33.75" customHeight="1" thickBot="1" x14ac:dyDescent="0.3">
      <c r="A5" s="35" t="s">
        <v>303</v>
      </c>
      <c r="B5" s="36" t="s">
        <v>422</v>
      </c>
      <c r="C5" s="100">
        <f>+SUM(C6:C7)</f>
        <v>500700.88639999996</v>
      </c>
      <c r="D5" s="40">
        <f>+SUM(D6:D7)</f>
        <v>145013</v>
      </c>
    </row>
    <row r="6" spans="1:6" ht="17.25" customHeight="1" x14ac:dyDescent="0.25">
      <c r="A6" s="18" t="s">
        <v>305</v>
      </c>
      <c r="B6" s="34" t="s">
        <v>423</v>
      </c>
      <c r="C6" s="99">
        <f>+D6*3.4528</f>
        <v>375702.62079999998</v>
      </c>
      <c r="D6" s="38">
        <v>108811</v>
      </c>
    </row>
    <row r="7" spans="1:6" ht="17.25" customHeight="1" thickBot="1" x14ac:dyDescent="0.3">
      <c r="A7" s="22" t="s">
        <v>307</v>
      </c>
      <c r="B7" s="29" t="s">
        <v>453</v>
      </c>
      <c r="C7" s="99">
        <f>+D7*3.4528</f>
        <v>124998.2656</v>
      </c>
      <c r="D7" s="38">
        <v>36202</v>
      </c>
    </row>
    <row r="8" spans="1:6" ht="17.25" customHeight="1" thickBot="1" x14ac:dyDescent="0.3">
      <c r="A8" s="35"/>
      <c r="B8" s="36"/>
      <c r="C8" s="37"/>
      <c r="D8" s="40"/>
    </row>
    <row r="9" spans="1:6" ht="17.25" customHeight="1" x14ac:dyDescent="0.25"/>
    <row r="10" spans="1:6" ht="17.25" customHeight="1" x14ac:dyDescent="0.25"/>
    <row r="11" spans="1:6" ht="17.25" customHeight="1" x14ac:dyDescent="0.25"/>
    <row r="12" spans="1:6" ht="17.25" customHeight="1" x14ac:dyDescent="0.25"/>
    <row r="13" spans="1:6" ht="17.25" customHeight="1" x14ac:dyDescent="0.25"/>
    <row r="14" spans="1:6" ht="17.25" customHeight="1" x14ac:dyDescent="0.25"/>
    <row r="15" spans="1:6" ht="17.25" customHeight="1" x14ac:dyDescent="0.25"/>
    <row r="16" spans="1:6" ht="17.25" customHeight="1" x14ac:dyDescent="0.25"/>
    <row r="17" ht="17.25" customHeight="1" x14ac:dyDescent="0.25"/>
    <row r="18" ht="17.25" customHeight="1" x14ac:dyDescent="0.25"/>
    <row r="19" ht="17.25" customHeight="1" x14ac:dyDescent="0.25"/>
    <row r="20" ht="17.25" customHeight="1" x14ac:dyDescent="0.25"/>
    <row r="21" ht="17.25" customHeight="1" x14ac:dyDescent="0.25"/>
    <row r="22" ht="17.25" customHeight="1" x14ac:dyDescent="0.25"/>
    <row r="23" ht="17.25" customHeight="1" x14ac:dyDescent="0.25"/>
    <row r="24" ht="17.25" customHeight="1" x14ac:dyDescent="0.25"/>
    <row r="25" ht="17.25" customHeight="1" x14ac:dyDescent="0.25"/>
    <row r="26" ht="17.25" customHeight="1" x14ac:dyDescent="0.25"/>
    <row r="27" ht="17.25" customHeight="1" x14ac:dyDescent="0.25"/>
    <row r="28" ht="17.25" customHeight="1" x14ac:dyDescent="0.25"/>
    <row r="29" ht="17.25" customHeight="1" x14ac:dyDescent="0.25"/>
    <row r="30" ht="17.25" customHeight="1" x14ac:dyDescent="0.25"/>
    <row r="31" ht="17.25" customHeight="1" x14ac:dyDescent="0.25"/>
    <row r="32" ht="17.25" customHeight="1" x14ac:dyDescent="0.25"/>
    <row r="33" ht="17.25" customHeight="1" x14ac:dyDescent="0.25"/>
    <row r="34" ht="17.25" customHeight="1" x14ac:dyDescent="0.25"/>
    <row r="35" ht="17.25" customHeight="1" x14ac:dyDescent="0.25"/>
    <row r="36" ht="17.25" customHeight="1" x14ac:dyDescent="0.25"/>
    <row r="37" ht="17.25" customHeight="1" x14ac:dyDescent="0.25"/>
    <row r="38" ht="17.25" customHeight="1" x14ac:dyDescent="0.25"/>
    <row r="39" ht="17.25" customHeight="1" x14ac:dyDescent="0.25"/>
    <row r="40" ht="17.25" customHeight="1" x14ac:dyDescent="0.25"/>
    <row r="41" ht="17.25" customHeight="1" x14ac:dyDescent="0.25"/>
    <row r="42" ht="17.25" customHeight="1" x14ac:dyDescent="0.25"/>
    <row r="43" ht="17.25" customHeight="1" x14ac:dyDescent="0.25"/>
    <row r="44" ht="17.25" customHeight="1" x14ac:dyDescent="0.25"/>
    <row r="45" ht="17.25" customHeight="1" x14ac:dyDescent="0.25"/>
    <row r="46" ht="17.25" customHeight="1" x14ac:dyDescent="0.25"/>
    <row r="47" ht="17.25" customHeight="1" x14ac:dyDescent="0.25"/>
  </sheetData>
  <mergeCells count="1">
    <mergeCell ref="A2:D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workbookViewId="0">
      <selection activeCell="I16" sqref="I16"/>
    </sheetView>
  </sheetViews>
  <sheetFormatPr defaultRowHeight="15" x14ac:dyDescent="0.25"/>
  <cols>
    <col min="1" max="1" width="4.42578125" customWidth="1"/>
    <col min="2" max="2" width="55.85546875" customWidth="1"/>
    <col min="3" max="3" width="11.42578125" hidden="1" customWidth="1"/>
    <col min="4" max="4" width="10.28515625" customWidth="1"/>
  </cols>
  <sheetData>
    <row r="1" spans="1:5" ht="67.5" customHeight="1" x14ac:dyDescent="0.25">
      <c r="D1" s="255" t="s">
        <v>489</v>
      </c>
      <c r="E1" s="255"/>
    </row>
    <row r="3" spans="1:5" ht="40.5" customHeight="1" x14ac:dyDescent="0.25">
      <c r="A3" s="256" t="s">
        <v>436</v>
      </c>
      <c r="B3" s="256"/>
      <c r="C3" s="256"/>
      <c r="D3" s="256"/>
    </row>
    <row r="4" spans="1:5" ht="15.75" thickBot="1" x14ac:dyDescent="0.3"/>
    <row r="5" spans="1:5" ht="18" customHeight="1" x14ac:dyDescent="0.25">
      <c r="A5" s="264" t="s">
        <v>301</v>
      </c>
      <c r="B5" s="266" t="s">
        <v>424</v>
      </c>
      <c r="C5" s="268" t="s">
        <v>490</v>
      </c>
      <c r="D5" s="270" t="s">
        <v>437</v>
      </c>
    </row>
    <row r="6" spans="1:5" ht="50.25" customHeight="1" thickBot="1" x14ac:dyDescent="0.3">
      <c r="A6" s="265"/>
      <c r="B6" s="267"/>
      <c r="C6" s="269"/>
      <c r="D6" s="271"/>
    </row>
    <row r="7" spans="1:5" ht="16.5" customHeight="1" x14ac:dyDescent="0.25">
      <c r="A7" s="123">
        <v>1</v>
      </c>
      <c r="B7" s="118" t="s">
        <v>425</v>
      </c>
      <c r="C7" s="106">
        <f>+D7*3.4528</f>
        <v>9398.5216</v>
      </c>
      <c r="D7" s="113">
        <v>2722</v>
      </c>
    </row>
    <row r="8" spans="1:5" ht="16.5" customHeight="1" x14ac:dyDescent="0.25">
      <c r="A8" s="124">
        <v>2</v>
      </c>
      <c r="B8" s="119" t="s">
        <v>426</v>
      </c>
      <c r="C8" s="106">
        <f t="shared" ref="C8:C49" si="0">+D8*3.4528</f>
        <v>76797.177599999995</v>
      </c>
      <c r="D8" s="113">
        <v>22242</v>
      </c>
    </row>
    <row r="9" spans="1:5" ht="16.5" customHeight="1" x14ac:dyDescent="0.25">
      <c r="A9" s="124">
        <v>3</v>
      </c>
      <c r="B9" s="119" t="s">
        <v>397</v>
      </c>
      <c r="C9" s="106">
        <f t="shared" si="0"/>
        <v>67899.311999999991</v>
      </c>
      <c r="D9" s="113">
        <v>19665</v>
      </c>
    </row>
    <row r="10" spans="1:5" ht="16.5" customHeight="1" x14ac:dyDescent="0.25">
      <c r="A10" s="124">
        <v>4</v>
      </c>
      <c r="B10" s="119" t="s">
        <v>383</v>
      </c>
      <c r="C10" s="106">
        <f t="shared" si="0"/>
        <v>20999.929599999999</v>
      </c>
      <c r="D10" s="113">
        <v>6082</v>
      </c>
    </row>
    <row r="11" spans="1:5" ht="16.5" customHeight="1" x14ac:dyDescent="0.25">
      <c r="A11" s="124">
        <v>5</v>
      </c>
      <c r="B11" s="119" t="s">
        <v>360</v>
      </c>
      <c r="C11" s="106">
        <f t="shared" si="0"/>
        <v>24100.543999999998</v>
      </c>
      <c r="D11" s="113">
        <v>6980</v>
      </c>
    </row>
    <row r="12" spans="1:5" ht="16.5" customHeight="1" x14ac:dyDescent="0.25">
      <c r="A12" s="124">
        <v>6</v>
      </c>
      <c r="B12" s="119" t="s">
        <v>359</v>
      </c>
      <c r="C12" s="106">
        <f t="shared" si="0"/>
        <v>32998.409599999999</v>
      </c>
      <c r="D12" s="113">
        <v>9557</v>
      </c>
    </row>
    <row r="13" spans="1:5" ht="16.5" customHeight="1" x14ac:dyDescent="0.25">
      <c r="A13" s="124">
        <v>7</v>
      </c>
      <c r="B13" s="119" t="s">
        <v>448</v>
      </c>
      <c r="C13" s="106">
        <f t="shared" si="0"/>
        <v>8300.5311999999994</v>
      </c>
      <c r="D13" s="113">
        <v>2404</v>
      </c>
    </row>
    <row r="14" spans="1:5" ht="16.5" customHeight="1" x14ac:dyDescent="0.25">
      <c r="A14" s="124">
        <v>8</v>
      </c>
      <c r="B14" s="119" t="s">
        <v>449</v>
      </c>
      <c r="C14" s="106">
        <f t="shared" si="0"/>
        <v>36099.023999999998</v>
      </c>
      <c r="D14" s="113">
        <v>10455</v>
      </c>
    </row>
    <row r="15" spans="1:5" ht="16.5" customHeight="1" x14ac:dyDescent="0.25">
      <c r="A15" s="124">
        <v>9</v>
      </c>
      <c r="B15" s="119" t="s">
        <v>398</v>
      </c>
      <c r="C15" s="106">
        <f t="shared" si="0"/>
        <v>14398.175999999999</v>
      </c>
      <c r="D15" s="113">
        <v>4170</v>
      </c>
    </row>
    <row r="16" spans="1:5" ht="16.5" customHeight="1" x14ac:dyDescent="0.25">
      <c r="A16" s="124">
        <v>10</v>
      </c>
      <c r="B16" s="119" t="s">
        <v>316</v>
      </c>
      <c r="C16" s="106">
        <f t="shared" si="0"/>
        <v>32601.337599999999</v>
      </c>
      <c r="D16" s="113">
        <v>9442</v>
      </c>
    </row>
    <row r="17" spans="1:4" ht="16.5" customHeight="1" x14ac:dyDescent="0.25">
      <c r="A17" s="124">
        <v>11</v>
      </c>
      <c r="B17" s="119" t="s">
        <v>361</v>
      </c>
      <c r="C17" s="106">
        <f t="shared" si="0"/>
        <v>32798.147199999999</v>
      </c>
      <c r="D17" s="113">
        <v>9499</v>
      </c>
    </row>
    <row r="18" spans="1:4" ht="16.5" customHeight="1" x14ac:dyDescent="0.25">
      <c r="A18" s="124">
        <v>12</v>
      </c>
      <c r="B18" s="119" t="s">
        <v>399</v>
      </c>
      <c r="C18" s="106">
        <f t="shared" si="0"/>
        <v>23099.232</v>
      </c>
      <c r="D18" s="113">
        <v>6690</v>
      </c>
    </row>
    <row r="19" spans="1:4" ht="16.5" customHeight="1" x14ac:dyDescent="0.25">
      <c r="A19" s="124">
        <v>13</v>
      </c>
      <c r="B19" s="119" t="s">
        <v>427</v>
      </c>
      <c r="C19" s="106">
        <f t="shared" si="0"/>
        <v>74100.540800000002</v>
      </c>
      <c r="D19" s="113">
        <v>21461</v>
      </c>
    </row>
    <row r="20" spans="1:4" ht="16.5" customHeight="1" x14ac:dyDescent="0.25">
      <c r="A20" s="124">
        <v>14</v>
      </c>
      <c r="B20" s="119" t="s">
        <v>428</v>
      </c>
      <c r="C20" s="106">
        <f t="shared" si="0"/>
        <v>10900.489599999999</v>
      </c>
      <c r="D20" s="113">
        <v>3157</v>
      </c>
    </row>
    <row r="21" spans="1:4" ht="16.5" customHeight="1" x14ac:dyDescent="0.25">
      <c r="A21" s="124">
        <v>15</v>
      </c>
      <c r="B21" s="119" t="s">
        <v>429</v>
      </c>
      <c r="C21" s="106">
        <f t="shared" si="0"/>
        <v>9298.3904000000002</v>
      </c>
      <c r="D21" s="113">
        <v>2693</v>
      </c>
    </row>
    <row r="22" spans="1:4" ht="16.5" customHeight="1" x14ac:dyDescent="0.25">
      <c r="A22" s="124">
        <v>16</v>
      </c>
      <c r="B22" s="119" t="s">
        <v>401</v>
      </c>
      <c r="C22" s="106">
        <f t="shared" si="0"/>
        <v>32300.944</v>
      </c>
      <c r="D22" s="113">
        <v>9355</v>
      </c>
    </row>
    <row r="23" spans="1:4" ht="16.5" customHeight="1" x14ac:dyDescent="0.25">
      <c r="A23" s="124">
        <v>17</v>
      </c>
      <c r="B23" s="119" t="s">
        <v>322</v>
      </c>
      <c r="C23" s="106">
        <f t="shared" si="0"/>
        <v>11998.48</v>
      </c>
      <c r="D23" s="113">
        <v>3475</v>
      </c>
    </row>
    <row r="24" spans="1:4" ht="16.5" customHeight="1" x14ac:dyDescent="0.25">
      <c r="A24" s="124">
        <v>18</v>
      </c>
      <c r="B24" s="119" t="s">
        <v>405</v>
      </c>
      <c r="C24" s="106">
        <f t="shared" si="0"/>
        <v>21500.585599999999</v>
      </c>
      <c r="D24" s="113">
        <v>6227</v>
      </c>
    </row>
    <row r="25" spans="1:4" ht="16.5" customHeight="1" x14ac:dyDescent="0.25">
      <c r="A25" s="124">
        <v>19</v>
      </c>
      <c r="B25" s="119" t="s">
        <v>408</v>
      </c>
      <c r="C25" s="106">
        <f t="shared" si="0"/>
        <v>4899.5231999999996</v>
      </c>
      <c r="D25" s="113">
        <v>1419</v>
      </c>
    </row>
    <row r="26" spans="1:4" ht="16.5" customHeight="1" x14ac:dyDescent="0.25">
      <c r="A26" s="124">
        <v>20</v>
      </c>
      <c r="B26" s="119" t="s">
        <v>320</v>
      </c>
      <c r="C26" s="106">
        <f t="shared" si="0"/>
        <v>30798.975999999999</v>
      </c>
      <c r="D26" s="113">
        <v>8920</v>
      </c>
    </row>
    <row r="27" spans="1:4" ht="16.5" customHeight="1" x14ac:dyDescent="0.25">
      <c r="A27" s="124">
        <v>21</v>
      </c>
      <c r="B27" s="119" t="s">
        <v>353</v>
      </c>
      <c r="C27" s="106">
        <f t="shared" si="0"/>
        <v>9899.1775999999991</v>
      </c>
      <c r="D27" s="113">
        <v>2867</v>
      </c>
    </row>
    <row r="28" spans="1:4" ht="16.5" customHeight="1" x14ac:dyDescent="0.25">
      <c r="A28" s="124">
        <v>22</v>
      </c>
      <c r="B28" s="119" t="s">
        <v>430</v>
      </c>
      <c r="C28" s="106">
        <f t="shared" si="0"/>
        <v>18199.7088</v>
      </c>
      <c r="D28" s="113">
        <v>5271</v>
      </c>
    </row>
    <row r="29" spans="1:4" ht="16.5" customHeight="1" x14ac:dyDescent="0.25">
      <c r="A29" s="124">
        <v>23</v>
      </c>
      <c r="B29" s="119" t="s">
        <v>318</v>
      </c>
      <c r="C29" s="106">
        <f t="shared" si="0"/>
        <v>60600.092799999999</v>
      </c>
      <c r="D29" s="113">
        <v>17551</v>
      </c>
    </row>
    <row r="30" spans="1:4" ht="16.5" customHeight="1" x14ac:dyDescent="0.25">
      <c r="A30" s="124">
        <v>24</v>
      </c>
      <c r="B30" s="119" t="s">
        <v>431</v>
      </c>
      <c r="C30" s="106">
        <f t="shared" si="0"/>
        <v>7900.0063999999993</v>
      </c>
      <c r="D30" s="113">
        <v>2288</v>
      </c>
    </row>
    <row r="31" spans="1:4" ht="16.5" customHeight="1" x14ac:dyDescent="0.25">
      <c r="A31" s="124">
        <v>25</v>
      </c>
      <c r="B31" s="119" t="s">
        <v>387</v>
      </c>
      <c r="C31" s="106">
        <f t="shared" si="0"/>
        <v>12399.004799999999</v>
      </c>
      <c r="D31" s="113">
        <v>3591</v>
      </c>
    </row>
    <row r="32" spans="1:4" ht="16.5" customHeight="1" x14ac:dyDescent="0.25">
      <c r="A32" s="124">
        <v>26</v>
      </c>
      <c r="B32" s="119" t="s">
        <v>432</v>
      </c>
      <c r="C32" s="106">
        <f t="shared" si="0"/>
        <v>21200.191999999999</v>
      </c>
      <c r="D32" s="113">
        <v>6140</v>
      </c>
    </row>
    <row r="33" spans="1:4" ht="16.5" customHeight="1" x14ac:dyDescent="0.25">
      <c r="A33" s="124">
        <v>27</v>
      </c>
      <c r="B33" s="119" t="s">
        <v>324</v>
      </c>
      <c r="C33" s="106">
        <f t="shared" si="0"/>
        <v>5500.3103999999994</v>
      </c>
      <c r="D33" s="113">
        <v>1593</v>
      </c>
    </row>
    <row r="34" spans="1:4" ht="16.5" customHeight="1" x14ac:dyDescent="0.25">
      <c r="A34" s="124">
        <v>28</v>
      </c>
      <c r="B34" s="119" t="s">
        <v>475</v>
      </c>
      <c r="C34" s="106">
        <f t="shared" si="0"/>
        <v>15299.3568</v>
      </c>
      <c r="D34" s="113">
        <v>4431</v>
      </c>
    </row>
    <row r="35" spans="1:4" ht="16.5" customHeight="1" x14ac:dyDescent="0.25">
      <c r="A35" s="124">
        <v>29</v>
      </c>
      <c r="B35" s="120" t="s">
        <v>358</v>
      </c>
      <c r="C35" s="106">
        <f t="shared" si="0"/>
        <v>4498.9983999999995</v>
      </c>
      <c r="D35" s="113">
        <v>1303</v>
      </c>
    </row>
    <row r="36" spans="1:4" ht="16.5" customHeight="1" x14ac:dyDescent="0.25">
      <c r="A36" s="124">
        <v>30</v>
      </c>
      <c r="B36" s="120" t="s">
        <v>354</v>
      </c>
      <c r="C36" s="106">
        <f t="shared" si="0"/>
        <v>400.52479999999997</v>
      </c>
      <c r="D36" s="113">
        <v>116</v>
      </c>
    </row>
    <row r="37" spans="1:4" ht="16.5" customHeight="1" x14ac:dyDescent="0.25">
      <c r="A37" s="124">
        <v>31</v>
      </c>
      <c r="B37" s="120" t="s">
        <v>433</v>
      </c>
      <c r="C37" s="106">
        <f t="shared" si="0"/>
        <v>5199.9168</v>
      </c>
      <c r="D37" s="113">
        <v>1506</v>
      </c>
    </row>
    <row r="38" spans="1:4" ht="16.5" customHeight="1" x14ac:dyDescent="0.25">
      <c r="A38" s="124">
        <v>32</v>
      </c>
      <c r="B38" s="120" t="s">
        <v>417</v>
      </c>
      <c r="C38" s="106">
        <f t="shared" si="0"/>
        <v>31700.156799999997</v>
      </c>
      <c r="D38" s="113">
        <v>9181</v>
      </c>
    </row>
    <row r="39" spans="1:4" ht="16.5" customHeight="1" x14ac:dyDescent="0.25">
      <c r="A39" s="124">
        <v>33</v>
      </c>
      <c r="B39" s="120" t="s">
        <v>434</v>
      </c>
      <c r="C39" s="106">
        <f t="shared" si="0"/>
        <v>137000.19839999999</v>
      </c>
      <c r="D39" s="113">
        <v>39678</v>
      </c>
    </row>
    <row r="40" spans="1:4" ht="16.5" customHeight="1" x14ac:dyDescent="0.25">
      <c r="A40" s="124">
        <v>34</v>
      </c>
      <c r="B40" s="120" t="s">
        <v>435</v>
      </c>
      <c r="C40" s="106">
        <f t="shared" si="0"/>
        <v>2099.3024</v>
      </c>
      <c r="D40" s="113">
        <v>608</v>
      </c>
    </row>
    <row r="41" spans="1:4" ht="16.5" customHeight="1" x14ac:dyDescent="0.25">
      <c r="A41" s="124">
        <v>35</v>
      </c>
      <c r="B41" s="120" t="s">
        <v>407</v>
      </c>
      <c r="C41" s="106">
        <f t="shared" si="0"/>
        <v>3701.4015999999997</v>
      </c>
      <c r="D41" s="113">
        <v>1072</v>
      </c>
    </row>
    <row r="42" spans="1:4" ht="16.5" customHeight="1" x14ac:dyDescent="0.25">
      <c r="A42" s="124">
        <v>36</v>
      </c>
      <c r="B42" s="120" t="s">
        <v>357</v>
      </c>
      <c r="C42" s="106">
        <f t="shared" si="0"/>
        <v>200.26239999999999</v>
      </c>
      <c r="D42" s="113">
        <v>58</v>
      </c>
    </row>
    <row r="43" spans="1:4" ht="16.5" customHeight="1" x14ac:dyDescent="0.25">
      <c r="A43" s="124">
        <v>37</v>
      </c>
      <c r="B43" s="120" t="s">
        <v>368</v>
      </c>
      <c r="C43" s="106">
        <f t="shared" si="0"/>
        <v>1899.04</v>
      </c>
      <c r="D43" s="113">
        <v>550</v>
      </c>
    </row>
    <row r="44" spans="1:4" ht="16.5" customHeight="1" x14ac:dyDescent="0.25">
      <c r="A44" s="124">
        <v>38</v>
      </c>
      <c r="B44" s="120" t="s">
        <v>308</v>
      </c>
      <c r="C44" s="106">
        <f t="shared" si="0"/>
        <v>31800.288</v>
      </c>
      <c r="D44" s="113">
        <v>9210</v>
      </c>
    </row>
    <row r="45" spans="1:4" ht="16.5" customHeight="1" x14ac:dyDescent="0.25">
      <c r="A45" s="124">
        <v>39</v>
      </c>
      <c r="B45" s="120" t="s">
        <v>332</v>
      </c>
      <c r="C45" s="106">
        <f t="shared" si="0"/>
        <v>8200.4</v>
      </c>
      <c r="D45" s="113">
        <v>2375</v>
      </c>
    </row>
    <row r="46" spans="1:4" ht="16.5" customHeight="1" x14ac:dyDescent="0.25">
      <c r="A46" s="124">
        <v>40</v>
      </c>
      <c r="B46" s="120" t="s">
        <v>355</v>
      </c>
      <c r="C46" s="106">
        <f t="shared" si="0"/>
        <v>3401.0079999999998</v>
      </c>
      <c r="D46" s="113">
        <v>985</v>
      </c>
    </row>
    <row r="47" spans="1:4" ht="16.5" customHeight="1" x14ac:dyDescent="0.25">
      <c r="A47" s="124">
        <v>41</v>
      </c>
      <c r="B47" s="119" t="s">
        <v>420</v>
      </c>
      <c r="C47" s="106">
        <f t="shared" si="0"/>
        <v>3501.1392000000001</v>
      </c>
      <c r="D47" s="113">
        <v>1014</v>
      </c>
    </row>
    <row r="48" spans="1:4" ht="16.5" customHeight="1" thickBot="1" x14ac:dyDescent="0.3">
      <c r="A48" s="124">
        <v>42</v>
      </c>
      <c r="B48" s="121" t="s">
        <v>416</v>
      </c>
      <c r="C48" s="115">
        <f t="shared" si="0"/>
        <v>22698.707200000001</v>
      </c>
      <c r="D48" s="116">
        <v>6574</v>
      </c>
    </row>
    <row r="49" spans="1:4" ht="16.5" customHeight="1" thickBot="1" x14ac:dyDescent="0.3">
      <c r="A49" s="125"/>
      <c r="B49" s="122" t="s">
        <v>392</v>
      </c>
      <c r="C49" s="117">
        <f t="shared" si="0"/>
        <v>982587.4656</v>
      </c>
      <c r="D49" s="114">
        <f>+SUM(D7:D48)</f>
        <v>284577</v>
      </c>
    </row>
  </sheetData>
  <mergeCells count="6">
    <mergeCell ref="D1:E1"/>
    <mergeCell ref="A5:A6"/>
    <mergeCell ref="B5:B6"/>
    <mergeCell ref="C5:C6"/>
    <mergeCell ref="A3:D3"/>
    <mergeCell ref="D5:D6"/>
  </mergeCells>
  <pageMargins left="0.7" right="0.7" top="0.75" bottom="0.75" header="0.3" footer="0.3"/>
  <pageSetup paperSize="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2</vt:i4>
      </vt:variant>
    </vt:vector>
  </HeadingPairs>
  <TitlesOfParts>
    <vt:vector size="8" baseType="lpstr">
      <vt:lpstr>Biudzeto islaidu planas</vt:lpstr>
      <vt:lpstr>Biudzeto pajamu planas</vt:lpstr>
      <vt:lpstr>Spec.</vt:lpstr>
      <vt:lpstr>Biudzeto asignavimai</vt:lpstr>
      <vt:lpstr>Nepanaudotu lesu paskirstymas</vt:lpstr>
      <vt:lpstr>Kreditoriniam isikolinimui deng</vt:lpstr>
      <vt:lpstr>'Biudzeto asignavimai'!Print_Titles</vt:lpstr>
      <vt:lpstr>'Biudzeto islaidu planas'!Print_Titles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Satkevic</dc:creator>
  <cp:lastModifiedBy>Barbara Satkevic</cp:lastModifiedBy>
  <cp:lastPrinted>2015-02-05T07:09:42Z</cp:lastPrinted>
  <dcterms:created xsi:type="dcterms:W3CDTF">2015-01-12T09:56:00Z</dcterms:created>
  <dcterms:modified xsi:type="dcterms:W3CDTF">2015-02-06T07:04:52Z</dcterms:modified>
</cp:coreProperties>
</file>